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8065" windowHeight="5730" tabRatio="901" firstSheet="9" activeTab="14"/>
  </bookViews>
  <sheets>
    <sheet name="ОМС(структ.подр), КУ_ прил.1" sheetId="2" r:id="rId1"/>
    <sheet name="ЗП ОМС прил.2" sheetId="14" r:id="rId2"/>
    <sheet name="ЗП казен_прил.3" sheetId="15" r:id="rId3"/>
    <sheet name="ЕДДС прил 3.1" sheetId="25" r:id="rId4"/>
    <sheet name="МФЦ_прил 3.2" sheetId="27" r:id="rId5"/>
    <sheet name="СМИ_прил 3.3" sheetId="28" r:id="rId6"/>
    <sheet name="ДОУ_прил 3.4" sheetId="29" r:id="rId7"/>
    <sheet name="Доп обр_прил 3.5" sheetId="30" r:id="rId8"/>
    <sheet name="Спорт-прил 3.6" sheetId="31" r:id="rId9"/>
    <sheet name="субсидия на мун.задание_прил_4" sheetId="26" r:id="rId10"/>
    <sheet name="субсидия на иные цели_прил.5" sheetId="24" r:id="rId11"/>
    <sheet name="иные расходы_прил.6" sheetId="6" r:id="rId12"/>
    <sheet name="приносящая доход деят-ть_прил.7" sheetId="18" r:id="rId13"/>
    <sheet name="код направления СПБ_8" sheetId="21" r:id="rId14"/>
    <sheet name="методика расчета_прил.9" sheetId="22" r:id="rId15"/>
    <sheet name="форма поясните 10" sheetId="33" r:id="rId16"/>
    <sheet name="субсидия на мун.задание_прил.4" sheetId="16" state="hidden" r:id="rId17"/>
    <sheet name="код направления СБП_прил.9" sheetId="3" state="hidden" r:id="rId18"/>
  </sheets>
  <externalReferences>
    <externalReference r:id="rId19"/>
    <externalReference r:id="rId20"/>
    <externalReference r:id="rId21"/>
    <externalReference r:id="rId22"/>
  </externalReferences>
  <definedNames>
    <definedName name="______xlnm.Print_Titles_1" localSheetId="6">(#REF!,#REF!)</definedName>
    <definedName name="______xlnm.Print_Titles_1" localSheetId="4">(#REF!,#REF!)</definedName>
    <definedName name="______xlnm.Print_Titles_1" localSheetId="8">(#REF!,#REF!)</definedName>
    <definedName name="______xlnm.Print_Titles_1" localSheetId="15">(#REF!,#REF!)</definedName>
    <definedName name="______xlnm.Print_Titles_1">(#REF!,#REF!)</definedName>
    <definedName name="______xlnm.Print_Titles_3" localSheetId="6">(#REF!,#REF!)</definedName>
    <definedName name="______xlnm.Print_Titles_3" localSheetId="4">(#REF!,#REF!)</definedName>
    <definedName name="______xlnm.Print_Titles_3" localSheetId="8">(#REF!,#REF!)</definedName>
    <definedName name="______xlnm.Print_Titles_3" localSheetId="15">(#REF!,#REF!)</definedName>
    <definedName name="______xlnm.Print_Titles_3">(#REF!,#REF!)</definedName>
    <definedName name="______xlnm.Print_Titles_4" localSheetId="6">#REF!</definedName>
    <definedName name="______xlnm.Print_Titles_4" localSheetId="4">#REF!</definedName>
    <definedName name="______xlnm.Print_Titles_4" localSheetId="15">#REF!</definedName>
    <definedName name="______xlnm.Print_Titles_4">#REF!</definedName>
    <definedName name="_____xlnm.Print_Titles_1" localSheetId="7">#REF!</definedName>
    <definedName name="_____xlnm.Print_Titles_1" localSheetId="6">#REF!</definedName>
    <definedName name="_____xlnm.Print_Titles_1" localSheetId="4">#REF!</definedName>
    <definedName name="_____xlnm.Print_Titles_1" localSheetId="5">#REF!</definedName>
    <definedName name="_____xlnm.Print_Titles_1" localSheetId="8">#REF!</definedName>
    <definedName name="_____xlnm.Print_Titles_1" localSheetId="15">#REF!</definedName>
    <definedName name="_____xlnm.Print_Titles_1">#REF!</definedName>
    <definedName name="_____xlnm.Print_Titles_2" localSheetId="7">(#REF!,#REF!)</definedName>
    <definedName name="_____xlnm.Print_Titles_2" localSheetId="6">(#REF!,#REF!)</definedName>
    <definedName name="_____xlnm.Print_Titles_2" localSheetId="4">(#REF!,#REF!)</definedName>
    <definedName name="_____xlnm.Print_Titles_2" localSheetId="5">(#REF!,#REF!)</definedName>
    <definedName name="_____xlnm.Print_Titles_2" localSheetId="8">(#REF!,#REF!)</definedName>
    <definedName name="_____xlnm.Print_Titles_2" localSheetId="15">(#REF!,#REF!)</definedName>
    <definedName name="_____xlnm.Print_Titles_2">(#REF!,#REF!)</definedName>
    <definedName name="_____xlnm.Print_Titles_3" localSheetId="7">(#REF!,#REF!)</definedName>
    <definedName name="_____xlnm.Print_Titles_3" localSheetId="6">([1]МУЗЕЙ!$A$1:$A$65536,[1]МУЗЕЙ!$A$5:$IV$7)</definedName>
    <definedName name="_____xlnm.Print_Titles_3" localSheetId="4">(#REF!,#REF!)</definedName>
    <definedName name="_____xlnm.Print_Titles_3" localSheetId="5">(#REF!,#REF!)</definedName>
    <definedName name="_____xlnm.Print_Titles_3" localSheetId="8">(#REF!,#REF!)</definedName>
    <definedName name="_____xlnm.Print_Titles_3" localSheetId="15">(#REF!,#REF!)</definedName>
    <definedName name="_____xlnm.Print_Titles_3">(#REF!,#REF!)</definedName>
    <definedName name="_____xlnm.Print_Titles_4" localSheetId="7">#REF!</definedName>
    <definedName name="_____xlnm.Print_Titles_4" localSheetId="6">#REF!</definedName>
    <definedName name="_____xlnm.Print_Titles_4" localSheetId="4">#REF!</definedName>
    <definedName name="_____xlnm.Print_Titles_4" localSheetId="5">#REF!</definedName>
    <definedName name="_____xlnm.Print_Titles_4" localSheetId="8">#REF!</definedName>
    <definedName name="_____xlnm.Print_Titles_4" localSheetId="15">#REF!</definedName>
    <definedName name="_____xlnm.Print_Titles_4">#REF!</definedName>
    <definedName name="____xlnm.gh" localSheetId="7">(#REF!,#REF!)</definedName>
    <definedName name="____xlnm.gh" localSheetId="6">(#REF!,#REF!)</definedName>
    <definedName name="____xlnm.gh" localSheetId="4">(#REF!,#REF!)</definedName>
    <definedName name="____xlnm.gh" localSheetId="5">(#REF!,#REF!)</definedName>
    <definedName name="____xlnm.gh" localSheetId="8">(#REF!,#REF!)</definedName>
    <definedName name="____xlnm.gh" localSheetId="15">(#REF!,#REF!)</definedName>
    <definedName name="____xlnm.gh">(#REF!,#REF!)</definedName>
    <definedName name="____xlnm.Print_Titles_1" localSheetId="7">(#REF!,#REF!)</definedName>
    <definedName name="____xlnm.Print_Titles_1" localSheetId="6">(#REF!,#REF!)</definedName>
    <definedName name="____xlnm.Print_Titles_1" localSheetId="4">(#REF!,#REF!)</definedName>
    <definedName name="____xlnm.Print_Titles_1" localSheetId="5">(#REF!,#REF!)</definedName>
    <definedName name="____xlnm.Print_Titles_1" localSheetId="8">(#REF!,#REF!)</definedName>
    <definedName name="____xlnm.Print_Titles_1" localSheetId="15">(#REF!,#REF!)</definedName>
    <definedName name="____xlnm.Print_Titles_1">(#REF!,#REF!)</definedName>
    <definedName name="____xlnm.Print_Titles_2" localSheetId="7">(#REF!,#REF!)</definedName>
    <definedName name="____xlnm.Print_Titles_2" localSheetId="6">(#REF!,#REF!)</definedName>
    <definedName name="____xlnm.Print_Titles_2" localSheetId="4">(#REF!,#REF!)</definedName>
    <definedName name="____xlnm.Print_Titles_2" localSheetId="5">(#REF!,#REF!)</definedName>
    <definedName name="____xlnm.Print_Titles_2" localSheetId="8">(#REF!,#REF!)</definedName>
    <definedName name="____xlnm.Print_Titles_2" localSheetId="15">(#REF!,#REF!)</definedName>
    <definedName name="____xlnm.Print_Titles_2">(#REF!,#REF!)</definedName>
    <definedName name="____xlnm.Print_Titles_3" localSheetId="6">([2]музей!$A$1:$A$65536,[2]музей!$A$5:$IV$7)</definedName>
    <definedName name="____xlnm.Print_Titles_3" localSheetId="8">([3]музей!$A$1:$A$65536,[3]музей!$A$5:$IV$7)</definedName>
    <definedName name="____xlnm.Print_Titles_3">([4]музей!$A$1:$A$65536,[4]музей!$A$5:$IV$7)</definedName>
    <definedName name="____xlnm.Print_Titles_4" localSheetId="7">#REF!</definedName>
    <definedName name="____xlnm.Print_Titles_4" localSheetId="6">#REF!</definedName>
    <definedName name="____xlnm.Print_Titles_4" localSheetId="4">#REF!</definedName>
    <definedName name="____xlnm.Print_Titles_4" localSheetId="5">#REF!</definedName>
    <definedName name="____xlnm.Print_Titles_4" localSheetId="8">#REF!</definedName>
    <definedName name="____xlnm.Print_Titles_4" localSheetId="15">#REF!</definedName>
    <definedName name="____xlnm.Print_Titles_4">#REF!</definedName>
    <definedName name="___xlnm.Print_Titles_1" localSheetId="7">(#REF!,#REF!)</definedName>
    <definedName name="___xlnm.Print_Titles_1" localSheetId="6">(#REF!,#REF!)</definedName>
    <definedName name="___xlnm.Print_Titles_1" localSheetId="4">(#REF!,#REF!)</definedName>
    <definedName name="___xlnm.Print_Titles_1" localSheetId="5">(#REF!,#REF!)</definedName>
    <definedName name="___xlnm.Print_Titles_1" localSheetId="8">(#REF!,#REF!)</definedName>
    <definedName name="___xlnm.Print_Titles_1" localSheetId="15">(#REF!,#REF!)</definedName>
    <definedName name="___xlnm.Print_Titles_1">(#REF!,#REF!)</definedName>
    <definedName name="___xlnm.Print_Titles_2" localSheetId="7">(#REF!,#REF!)</definedName>
    <definedName name="___xlnm.Print_Titles_2" localSheetId="6">(#REF!,#REF!)</definedName>
    <definedName name="___xlnm.Print_Titles_2" localSheetId="4">(#REF!,#REF!)</definedName>
    <definedName name="___xlnm.Print_Titles_2" localSheetId="5">(#REF!,#REF!)</definedName>
    <definedName name="___xlnm.Print_Titles_2" localSheetId="8">(#REF!,#REF!)</definedName>
    <definedName name="___xlnm.Print_Titles_2" localSheetId="15">(#REF!,#REF!)</definedName>
    <definedName name="___xlnm.Print_Titles_2">(#REF!,#REF!)</definedName>
    <definedName name="___xlnm.Print_Titles_3" localSheetId="6">([2]музей!$A$1:$A$65536,[2]музей!$A$5:$IV$7)</definedName>
    <definedName name="___xlnm.Print_Titles_3" localSheetId="8">([3]музей!$A$1:$A$65536,[3]музей!$A$5:$IV$7)</definedName>
    <definedName name="___xlnm.Print_Titles_3">([4]музей!$A$1:$A$65536,[4]музей!$A$5:$IV$7)</definedName>
    <definedName name="___xlnm.Print_Titles_4" localSheetId="7">#REF!</definedName>
    <definedName name="___xlnm.Print_Titles_4" localSheetId="6">#REF!</definedName>
    <definedName name="___xlnm.Print_Titles_4" localSheetId="4">#REF!</definedName>
    <definedName name="___xlnm.Print_Titles_4" localSheetId="5">#REF!</definedName>
    <definedName name="___xlnm.Print_Titles_4" localSheetId="8">#REF!</definedName>
    <definedName name="___xlnm.Print_Titles_4" localSheetId="15">#REF!</definedName>
    <definedName name="___xlnm.Print_Titles_4">#REF!</definedName>
    <definedName name="___xlnm.ро" localSheetId="7">#REF!</definedName>
    <definedName name="___xlnm.ро" localSheetId="6">#REF!</definedName>
    <definedName name="___xlnm.ро" localSheetId="4">#REF!</definedName>
    <definedName name="___xlnm.ро" localSheetId="5">#REF!</definedName>
    <definedName name="___xlnm.ро" localSheetId="8">#REF!</definedName>
    <definedName name="___xlnm.ро" localSheetId="15">#REF!</definedName>
    <definedName name="___xlnm.ро">#REF!</definedName>
    <definedName name="__xlnm.Print_Titles_1" localSheetId="7">(#REF!,#REF!)</definedName>
    <definedName name="__xlnm.Print_Titles_1" localSheetId="6">(#REF!,#REF!)</definedName>
    <definedName name="__xlnm.Print_Titles_1" localSheetId="4">(#REF!,#REF!)</definedName>
    <definedName name="__xlnm.Print_Titles_1" localSheetId="5">(#REF!,#REF!)</definedName>
    <definedName name="__xlnm.Print_Titles_1" localSheetId="8">("#REF!,#REF!)")</definedName>
    <definedName name="__xlnm.Print_Titles_1" localSheetId="15">(#REF!,#REF!)</definedName>
    <definedName name="__xlnm.Print_Titles_1">(#REF!,#REF!)</definedName>
    <definedName name="__xlnm.Print_Titles_2" localSheetId="7">(#REF!,#REF!)</definedName>
    <definedName name="__xlnm.Print_Titles_2" localSheetId="6">(#REF!,#REF!)</definedName>
    <definedName name="__xlnm.Print_Titles_2" localSheetId="4">(#REF!,#REF!)</definedName>
    <definedName name="__xlnm.Print_Titles_2" localSheetId="5">(#REF!,#REF!)</definedName>
    <definedName name="__xlnm.Print_Titles_2" localSheetId="8">#N/A</definedName>
    <definedName name="__xlnm.Print_Titles_2" localSheetId="15">(#REF!,#REF!)</definedName>
    <definedName name="__xlnm.Print_Titles_2">(#REF!,#REF!)</definedName>
    <definedName name="__xlnm.Print_Titles_3" localSheetId="6">([2]музей!$A$1:$A$65536,[2]музей!$A$5:$IV$7)</definedName>
    <definedName name="__xlnm.Print_Titles_3" localSheetId="8">("#REF!,#REF!)")</definedName>
    <definedName name="__xlnm.Print_Titles_3">([4]музей!$A$1:$A$65536,[4]музей!$A$5:$IV$7)</definedName>
    <definedName name="__xlnm.Print_Titles_4" localSheetId="7">#REF!</definedName>
    <definedName name="__xlnm.Print_Titles_4" localSheetId="6">#REF!</definedName>
    <definedName name="__xlnm.Print_Titles_4" localSheetId="4">#REF!</definedName>
    <definedName name="__xlnm.Print_Titles_4" localSheetId="5">#REF!</definedName>
    <definedName name="__xlnm.Print_Titles_4" localSheetId="8">"#REF!"</definedName>
    <definedName name="__xlnm.Print_Titles_4" localSheetId="15">#REF!</definedName>
    <definedName name="__xlnm.Print_Titles_4">#REF!</definedName>
    <definedName name="__xlnm.солнышко" localSheetId="7">(#REF!,#REF!)</definedName>
    <definedName name="__xlnm.солнышко" localSheetId="6">(#REF!,#REF!)</definedName>
    <definedName name="__xlnm.солнышко" localSheetId="4">(#REF!,#REF!)</definedName>
    <definedName name="__xlnm.солнышко" localSheetId="5">(#REF!,#REF!)</definedName>
    <definedName name="__xlnm.солнышко" localSheetId="8">(#REF!,#REF!)</definedName>
    <definedName name="__xlnm.солнышко" localSheetId="15">(#REF!,#REF!)</definedName>
    <definedName name="__xlnm.солнышко">(#REF!,#REF!)</definedName>
    <definedName name="__xlnm.цу" localSheetId="7">(#REF!,#REF!)</definedName>
    <definedName name="__xlnm.цу" localSheetId="6">(#REF!,#REF!)</definedName>
    <definedName name="__xlnm.цу" localSheetId="4">(#REF!,#REF!)</definedName>
    <definedName name="__xlnm.цу" localSheetId="5">(#REF!,#REF!)</definedName>
    <definedName name="__xlnm.цу" localSheetId="8">(#REF!,#REF!)</definedName>
    <definedName name="__xlnm.цу" localSheetId="15">(#REF!,#REF!)</definedName>
    <definedName name="__xlnm.цу">(#REF!,#REF!)</definedName>
    <definedName name="__хlnm.jkl" localSheetId="7">#REF!</definedName>
    <definedName name="__хlnm.jkl" localSheetId="6">#REF!</definedName>
    <definedName name="__хlnm.jkl" localSheetId="4">#REF!</definedName>
    <definedName name="__хlnm.jkl" localSheetId="5">#REF!</definedName>
    <definedName name="__хlnm.jkl" localSheetId="8">#REF!</definedName>
    <definedName name="__хlnm.jkl" localSheetId="15">#REF!</definedName>
    <definedName name="__хlnm.jkl">#REF!</definedName>
    <definedName name="Z_7347A2F3_71A1_468E_A819_F604739B1F6D_.wvu.Cols" localSheetId="14" hidden="1">'методика расчета_прил.9'!#REF!</definedName>
    <definedName name="Z_7347A2F3_71A1_468E_A819_F604739B1F6D_.wvu.Cols" localSheetId="15" hidden="1">'форма поясните 10'!#REF!</definedName>
    <definedName name="Z_7347A2F3_71A1_468E_A819_F604739B1F6D_.wvu.PrintTitles" localSheetId="14" hidden="1">'методика расчета_прил.9'!$5:$5</definedName>
    <definedName name="Z_7347A2F3_71A1_468E_A819_F604739B1F6D_.wvu.PrintTitles" localSheetId="15" hidden="1">'форма поясните 10'!$5:$5</definedName>
    <definedName name="Z_7347A2F3_71A1_468E_A819_F604739B1F6D_.wvu.Rows" localSheetId="14" hidden="1">'методика расчета_прил.9'!#REF!</definedName>
    <definedName name="Z_7347A2F3_71A1_468E_A819_F604739B1F6D_.wvu.Rows" localSheetId="15" hidden="1">'форма поясните 10'!#REF!</definedName>
    <definedName name="_xlnm.Print_Titles" localSheetId="6">'ДОУ_прил 3.4'!$A:$A,'ДОУ_прил 3.4'!$6:$8</definedName>
    <definedName name="_xlnm.Print_Titles" localSheetId="13">'код направления СПБ_8'!$8:$8</definedName>
    <definedName name="_xlnm.Print_Titles" localSheetId="14">'методика расчета_прил.9'!$5:$6</definedName>
    <definedName name="_xlnm.Print_Titles" localSheetId="15">'форма поясните 10'!$5:$6</definedName>
    <definedName name="_xlnm.Print_Area" localSheetId="6">'ДОУ_прил 3.4'!$A$1:$AC$59</definedName>
    <definedName name="_xlnm.Print_Area" localSheetId="8">'Спорт-прил 3.6'!$A$1:$W$41</definedName>
    <definedName name="п" localSheetId="4">(#REF!,#REF!)</definedName>
    <definedName name="ПРОО" localSheetId="7">(#REF!,#REF!)</definedName>
    <definedName name="ПРОО" localSheetId="6">(#REF!,#REF!)</definedName>
    <definedName name="ПРОО" localSheetId="4">(#REF!,#REF!)</definedName>
    <definedName name="ПРОО" localSheetId="5">(#REF!,#REF!)</definedName>
    <definedName name="ПРОО" localSheetId="8">(#REF!,#REF!)</definedName>
    <definedName name="ПРОО" localSheetId="15">(#REF!,#REF!)</definedName>
    <definedName name="ПРОО">(#REF!,#REF!)</definedName>
    <definedName name="Р" localSheetId="7">#REF!</definedName>
    <definedName name="Р" localSheetId="6">#REF!</definedName>
    <definedName name="Р" localSheetId="4">#REF!</definedName>
    <definedName name="Р" localSheetId="5">#REF!</definedName>
    <definedName name="Р" localSheetId="8">#REF!</definedName>
    <definedName name="Р" localSheetId="15">#REF!</definedName>
    <definedName name="Р">#REF!</definedName>
  </definedNames>
  <calcPr calcId="125725"/>
</workbook>
</file>

<file path=xl/calcChain.xml><?xml version="1.0" encoding="utf-8"?>
<calcChain xmlns="http://schemas.openxmlformats.org/spreadsheetml/2006/main">
  <c r="T24" i="31"/>
  <c r="T21"/>
  <c r="T14"/>
  <c r="T15"/>
  <c r="T16"/>
  <c r="T17"/>
  <c r="T18"/>
  <c r="T19"/>
  <c r="T20"/>
  <c r="T22"/>
  <c r="T23"/>
  <c r="T26"/>
  <c r="T27"/>
  <c r="T28"/>
  <c r="T29"/>
  <c r="T30"/>
  <c r="T31"/>
  <c r="T32"/>
  <c r="T33"/>
  <c r="T34"/>
  <c r="T35"/>
  <c r="H8" i="30" l="1"/>
  <c r="L36"/>
  <c r="N36"/>
  <c r="P36"/>
  <c r="R36"/>
  <c r="T36"/>
  <c r="V36"/>
  <c r="X36"/>
  <c r="Y36"/>
  <c r="Z36"/>
  <c r="AA36"/>
  <c r="AB36"/>
  <c r="AD36"/>
  <c r="AE36"/>
  <c r="AF36"/>
  <c r="AG36"/>
  <c r="N37"/>
  <c r="K37"/>
  <c r="L25"/>
  <c r="N25"/>
  <c r="P25"/>
  <c r="R25"/>
  <c r="T25"/>
  <c r="V25"/>
  <c r="X25"/>
  <c r="Y25"/>
  <c r="Z25"/>
  <c r="AA25"/>
  <c r="AB25"/>
  <c r="AD25"/>
  <c r="AE25"/>
  <c r="AF25"/>
  <c r="AG25"/>
  <c r="L22"/>
  <c r="N22"/>
  <c r="P22"/>
  <c r="R22"/>
  <c r="T22"/>
  <c r="V22"/>
  <c r="X22"/>
  <c r="Y22"/>
  <c r="Z22"/>
  <c r="AA22"/>
  <c r="AB22"/>
  <c r="AD22"/>
  <c r="AE22"/>
  <c r="AF22"/>
  <c r="AG22"/>
  <c r="K22"/>
  <c r="L13"/>
  <c r="N13"/>
  <c r="P13"/>
  <c r="R13"/>
  <c r="T13"/>
  <c r="V13"/>
  <c r="X13"/>
  <c r="Y13"/>
  <c r="Z13"/>
  <c r="AA13"/>
  <c r="AB13"/>
  <c r="AD13"/>
  <c r="AE13"/>
  <c r="AF13"/>
  <c r="AG13"/>
  <c r="K13"/>
  <c r="AA9"/>
  <c r="AB9" s="1"/>
  <c r="AE9" s="1"/>
  <c r="AD9"/>
  <c r="AA10"/>
  <c r="AB10"/>
  <c r="AD10"/>
  <c r="AE10" s="1"/>
  <c r="AA11"/>
  <c r="AB11" s="1"/>
  <c r="AD11"/>
  <c r="AA12"/>
  <c r="AB12"/>
  <c r="AD12"/>
  <c r="AE12" s="1"/>
  <c r="AA14"/>
  <c r="AB14"/>
  <c r="AD14"/>
  <c r="AE14" s="1"/>
  <c r="AA15"/>
  <c r="AB15" s="1"/>
  <c r="AD15"/>
  <c r="AA16"/>
  <c r="AB16"/>
  <c r="AD16"/>
  <c r="AE16" s="1"/>
  <c r="AA17"/>
  <c r="AB17" s="1"/>
  <c r="AE17" s="1"/>
  <c r="AD17"/>
  <c r="AA18"/>
  <c r="AB18"/>
  <c r="AD18"/>
  <c r="AE18" s="1"/>
  <c r="AA19"/>
  <c r="AB19" s="1"/>
  <c r="AE19" s="1"/>
  <c r="AD19"/>
  <c r="AA20"/>
  <c r="AB20"/>
  <c r="AD20"/>
  <c r="AE20" s="1"/>
  <c r="AA21"/>
  <c r="AB21" s="1"/>
  <c r="AD21"/>
  <c r="AA23"/>
  <c r="AB23" s="1"/>
  <c r="AD23"/>
  <c r="AA24"/>
  <c r="AB24"/>
  <c r="AD24"/>
  <c r="AE24" s="1"/>
  <c r="AA26"/>
  <c r="AB26"/>
  <c r="AD26"/>
  <c r="AE26" s="1"/>
  <c r="AA27"/>
  <c r="AB27" s="1"/>
  <c r="AE27" s="1"/>
  <c r="AD27"/>
  <c r="AA28"/>
  <c r="AB28"/>
  <c r="AD28"/>
  <c r="AE28" s="1"/>
  <c r="AA29"/>
  <c r="AB29" s="1"/>
  <c r="AD29"/>
  <c r="AA30"/>
  <c r="AB30"/>
  <c r="AD30"/>
  <c r="AE30" s="1"/>
  <c r="AA31"/>
  <c r="AB31" s="1"/>
  <c r="AD31"/>
  <c r="AA32"/>
  <c r="AB32"/>
  <c r="AD32"/>
  <c r="AE32" s="1"/>
  <c r="AA33"/>
  <c r="AB33" s="1"/>
  <c r="AE33" s="1"/>
  <c r="AD33"/>
  <c r="AA34"/>
  <c r="AB34"/>
  <c r="AD34"/>
  <c r="AE34" s="1"/>
  <c r="AA35"/>
  <c r="AB35" s="1"/>
  <c r="AE35" s="1"/>
  <c r="AD35"/>
  <c r="AE29" l="1"/>
  <c r="AE21"/>
  <c r="AE31"/>
  <c r="AE23"/>
  <c r="AG23" s="1"/>
  <c r="AE15"/>
  <c r="AG15" s="1"/>
  <c r="AE11"/>
  <c r="AF11" s="1"/>
  <c r="AG11" s="1"/>
  <c r="AF34"/>
  <c r="AG34" s="1"/>
  <c r="AF33"/>
  <c r="AG33" s="1"/>
  <c r="AF26"/>
  <c r="AG26" s="1"/>
  <c r="AG18"/>
  <c r="AF18"/>
  <c r="AF17"/>
  <c r="AG17" s="1"/>
  <c r="AF10"/>
  <c r="AG10" s="1"/>
  <c r="AF35"/>
  <c r="AG35" s="1"/>
  <c r="AF28"/>
  <c r="AG28" s="1"/>
  <c r="AF27"/>
  <c r="AG27" s="1"/>
  <c r="AF20"/>
  <c r="AG20" s="1"/>
  <c r="AF19"/>
  <c r="AG19" s="1"/>
  <c r="AG12"/>
  <c r="AF12"/>
  <c r="AF30"/>
  <c r="AG30" s="1"/>
  <c r="AF21"/>
  <c r="AG21" s="1"/>
  <c r="AF14"/>
  <c r="AG14" s="1"/>
  <c r="AG9"/>
  <c r="AF9"/>
  <c r="AF32"/>
  <c r="AG32" s="1"/>
  <c r="AG31"/>
  <c r="AF31"/>
  <c r="AF24"/>
  <c r="AG24" s="1"/>
  <c r="AF23"/>
  <c r="AF16"/>
  <c r="AG16" s="1"/>
  <c r="AF15"/>
  <c r="AG29" l="1"/>
  <c r="AF29"/>
  <c r="J16" i="29" l="1"/>
  <c r="J22"/>
  <c r="J27"/>
  <c r="J30"/>
  <c r="J35"/>
  <c r="J38"/>
  <c r="N13"/>
  <c r="L12"/>
  <c r="J14"/>
  <c r="J15"/>
  <c r="J9"/>
  <c r="J10" s="1"/>
  <c r="J54" s="1"/>
  <c r="J11"/>
  <c r="J12"/>
  <c r="J13"/>
  <c r="Y7" i="28"/>
  <c r="X8"/>
  <c r="X9"/>
  <c r="X10"/>
  <c r="X11"/>
  <c r="X12"/>
  <c r="X13"/>
  <c r="X14"/>
  <c r="X15"/>
  <c r="X16"/>
  <c r="X17"/>
  <c r="X18"/>
  <c r="X19"/>
  <c r="X7"/>
  <c r="U8"/>
  <c r="U9"/>
  <c r="U10"/>
  <c r="U11"/>
  <c r="U12"/>
  <c r="U13"/>
  <c r="U14"/>
  <c r="U15"/>
  <c r="U16"/>
  <c r="U17"/>
  <c r="U18"/>
  <c r="U19"/>
  <c r="U7"/>
  <c r="Q7"/>
  <c r="P7"/>
  <c r="P8"/>
  <c r="P9"/>
  <c r="P10"/>
  <c r="P11"/>
  <c r="P12"/>
  <c r="P13"/>
  <c r="P14"/>
  <c r="P15"/>
  <c r="P16"/>
  <c r="P17"/>
  <c r="P18"/>
  <c r="P19"/>
  <c r="N20"/>
  <c r="N8"/>
  <c r="N9"/>
  <c r="N10"/>
  <c r="N11"/>
  <c r="N12"/>
  <c r="N13"/>
  <c r="N14"/>
  <c r="N15"/>
  <c r="N16"/>
  <c r="N17"/>
  <c r="N18"/>
  <c r="N19"/>
  <c r="N7"/>
  <c r="L8"/>
  <c r="L9"/>
  <c r="L10"/>
  <c r="L11"/>
  <c r="L12"/>
  <c r="L13"/>
  <c r="L14"/>
  <c r="L15"/>
  <c r="L16"/>
  <c r="L17"/>
  <c r="L18"/>
  <c r="L19"/>
  <c r="L7"/>
  <c r="J7"/>
  <c r="J8"/>
  <c r="J9"/>
  <c r="J10"/>
  <c r="J11"/>
  <c r="J12"/>
  <c r="J13"/>
  <c r="J14"/>
  <c r="J15"/>
  <c r="J16"/>
  <c r="J17"/>
  <c r="J18"/>
  <c r="J19"/>
  <c r="H8"/>
  <c r="H9"/>
  <c r="H10"/>
  <c r="H11"/>
  <c r="H12"/>
  <c r="H13"/>
  <c r="H14"/>
  <c r="H15"/>
  <c r="H16"/>
  <c r="H17"/>
  <c r="H18"/>
  <c r="H19"/>
  <c r="H7"/>
  <c r="C20"/>
  <c r="W8" i="27"/>
  <c r="W9"/>
  <c r="W10"/>
  <c r="W11"/>
  <c r="W12"/>
  <c r="W13"/>
  <c r="W14"/>
  <c r="W15"/>
  <c r="W16"/>
  <c r="W7"/>
  <c r="V8"/>
  <c r="V9"/>
  <c r="V10"/>
  <c r="V11"/>
  <c r="V12"/>
  <c r="V13"/>
  <c r="V14"/>
  <c r="V15"/>
  <c r="V16"/>
  <c r="M17"/>
  <c r="N17"/>
  <c r="O17"/>
  <c r="P17"/>
  <c r="Q17"/>
  <c r="R17"/>
  <c r="S17"/>
  <c r="T17"/>
  <c r="L17"/>
  <c r="L8"/>
  <c r="L9"/>
  <c r="L10"/>
  <c r="L11"/>
  <c r="L12"/>
  <c r="L13"/>
  <c r="L14"/>
  <c r="L15"/>
  <c r="L16"/>
  <c r="T7"/>
  <c r="S7"/>
  <c r="R7"/>
  <c r="Q7"/>
  <c r="O7"/>
  <c r="N7"/>
  <c r="M7"/>
  <c r="L7"/>
  <c r="J7"/>
  <c r="H7"/>
  <c r="V7"/>
  <c r="F36" i="31"/>
  <c r="E36"/>
  <c r="D36"/>
  <c r="C36"/>
  <c r="J35"/>
  <c r="H35"/>
  <c r="J34"/>
  <c r="H34"/>
  <c r="J33"/>
  <c r="H33"/>
  <c r="J32"/>
  <c r="H32"/>
  <c r="J31"/>
  <c r="N31" s="1"/>
  <c r="H31"/>
  <c r="J30"/>
  <c r="N30" s="1"/>
  <c r="H30"/>
  <c r="J29"/>
  <c r="H29"/>
  <c r="J28"/>
  <c r="H28"/>
  <c r="J27"/>
  <c r="H27"/>
  <c r="J26"/>
  <c r="H26"/>
  <c r="L26" s="1"/>
  <c r="J25"/>
  <c r="H25"/>
  <c r="T25" s="1"/>
  <c r="F24"/>
  <c r="E24"/>
  <c r="D24"/>
  <c r="C24"/>
  <c r="J23"/>
  <c r="H23"/>
  <c r="J22"/>
  <c r="H22"/>
  <c r="L22" s="1"/>
  <c r="F21"/>
  <c r="E21"/>
  <c r="D21"/>
  <c r="C21"/>
  <c r="J20"/>
  <c r="H20"/>
  <c r="J19"/>
  <c r="N19" s="1"/>
  <c r="H19"/>
  <c r="J18"/>
  <c r="N18" s="1"/>
  <c r="H18"/>
  <c r="J17"/>
  <c r="H17"/>
  <c r="J16"/>
  <c r="H16"/>
  <c r="L16" s="1"/>
  <c r="L15"/>
  <c r="J15"/>
  <c r="H15"/>
  <c r="J14"/>
  <c r="H14"/>
  <c r="F13"/>
  <c r="E13"/>
  <c r="D13"/>
  <c r="D37" s="1"/>
  <c r="C13"/>
  <c r="J12"/>
  <c r="H12"/>
  <c r="T12" s="1"/>
  <c r="J11"/>
  <c r="H11"/>
  <c r="T11" s="1"/>
  <c r="J10"/>
  <c r="H10"/>
  <c r="T10" s="1"/>
  <c r="J9"/>
  <c r="H9"/>
  <c r="T9" s="1"/>
  <c r="T13" s="1"/>
  <c r="J8"/>
  <c r="H8"/>
  <c r="T8" s="1"/>
  <c r="K36" i="30"/>
  <c r="F36"/>
  <c r="E36"/>
  <c r="D36"/>
  <c r="C36"/>
  <c r="H35"/>
  <c r="J35" s="1"/>
  <c r="N35" s="1"/>
  <c r="H34"/>
  <c r="H33"/>
  <c r="J33" s="1"/>
  <c r="N33" s="1"/>
  <c r="H32"/>
  <c r="J31"/>
  <c r="N31" s="1"/>
  <c r="H31"/>
  <c r="H30"/>
  <c r="H29"/>
  <c r="J29" s="1"/>
  <c r="N29" s="1"/>
  <c r="H28"/>
  <c r="H27"/>
  <c r="J27" s="1"/>
  <c r="N27" s="1"/>
  <c r="H26"/>
  <c r="K25"/>
  <c r="F25"/>
  <c r="E25"/>
  <c r="D25"/>
  <c r="C25"/>
  <c r="H24"/>
  <c r="J24" s="1"/>
  <c r="L24" s="1"/>
  <c r="H23"/>
  <c r="F22"/>
  <c r="E22"/>
  <c r="D22"/>
  <c r="C22"/>
  <c r="H21"/>
  <c r="J21" s="1"/>
  <c r="H20"/>
  <c r="J20" s="1"/>
  <c r="H19"/>
  <c r="J19" s="1"/>
  <c r="H18"/>
  <c r="J18" s="1"/>
  <c r="H17"/>
  <c r="J17" s="1"/>
  <c r="H16"/>
  <c r="J16" s="1"/>
  <c r="H15"/>
  <c r="J15" s="1"/>
  <c r="L14"/>
  <c r="H14"/>
  <c r="J14" s="1"/>
  <c r="F13"/>
  <c r="E13"/>
  <c r="E37" s="1"/>
  <c r="D13"/>
  <c r="C13"/>
  <c r="H12"/>
  <c r="H11"/>
  <c r="J11" s="1"/>
  <c r="H10"/>
  <c r="J10" s="1"/>
  <c r="L10" s="1"/>
  <c r="J9"/>
  <c r="H9"/>
  <c r="G47" i="29"/>
  <c r="F46"/>
  <c r="E46"/>
  <c r="D46"/>
  <c r="C46"/>
  <c r="H41"/>
  <c r="H40"/>
  <c r="H39"/>
  <c r="J39" s="1"/>
  <c r="H38"/>
  <c r="H37"/>
  <c r="H36"/>
  <c r="H35"/>
  <c r="H34"/>
  <c r="J34" s="1"/>
  <c r="H33"/>
  <c r="H32"/>
  <c r="H31"/>
  <c r="J31" s="1"/>
  <c r="H30"/>
  <c r="H29"/>
  <c r="H28"/>
  <c r="H27"/>
  <c r="H26"/>
  <c r="J26" s="1"/>
  <c r="H25"/>
  <c r="H24"/>
  <c r="J24" s="1"/>
  <c r="H23"/>
  <c r="J23" s="1"/>
  <c r="H22"/>
  <c r="H21"/>
  <c r="H20"/>
  <c r="H19"/>
  <c r="J19" s="1"/>
  <c r="H18"/>
  <c r="J18" s="1"/>
  <c r="H17"/>
  <c r="F16"/>
  <c r="F47" s="1"/>
  <c r="E16"/>
  <c r="D16"/>
  <c r="C16"/>
  <c r="H15"/>
  <c r="N15" s="1"/>
  <c r="H14"/>
  <c r="L14" s="1"/>
  <c r="H13"/>
  <c r="L13" s="1"/>
  <c r="H12"/>
  <c r="N12" s="1"/>
  <c r="H11"/>
  <c r="N11" s="1"/>
  <c r="F10"/>
  <c r="E10"/>
  <c r="D10"/>
  <c r="C10"/>
  <c r="H9"/>
  <c r="F20" i="28"/>
  <c r="E20"/>
  <c r="D20"/>
  <c r="F17" i="27"/>
  <c r="E17"/>
  <c r="D17"/>
  <c r="C17"/>
  <c r="J16"/>
  <c r="H16"/>
  <c r="J15"/>
  <c r="H15"/>
  <c r="J14"/>
  <c r="H14"/>
  <c r="J13"/>
  <c r="H13"/>
  <c r="J12"/>
  <c r="H12"/>
  <c r="J11"/>
  <c r="H11"/>
  <c r="J10"/>
  <c r="H10"/>
  <c r="J9"/>
  <c r="H9"/>
  <c r="J8"/>
  <c r="H8"/>
  <c r="T36" i="31" l="1"/>
  <c r="T37" s="1"/>
  <c r="L24"/>
  <c r="J13"/>
  <c r="L28"/>
  <c r="J24"/>
  <c r="L23"/>
  <c r="O23" s="1"/>
  <c r="L27"/>
  <c r="L9"/>
  <c r="N11"/>
  <c r="N15"/>
  <c r="L20"/>
  <c r="N23"/>
  <c r="N27"/>
  <c r="O27" s="1"/>
  <c r="J36"/>
  <c r="L32"/>
  <c r="N34"/>
  <c r="L11"/>
  <c r="L12"/>
  <c r="E37"/>
  <c r="C37"/>
  <c r="H24"/>
  <c r="L34"/>
  <c r="O34" s="1"/>
  <c r="L35"/>
  <c r="L8"/>
  <c r="N12"/>
  <c r="J21"/>
  <c r="J37" s="1"/>
  <c r="L18"/>
  <c r="O18" s="1"/>
  <c r="P18" s="1"/>
  <c r="Q18" s="1"/>
  <c r="R18" s="1"/>
  <c r="U18" s="1"/>
  <c r="V18" s="1"/>
  <c r="W18" s="1"/>
  <c r="L19"/>
  <c r="O19" s="1"/>
  <c r="P19" s="1"/>
  <c r="Q19" s="1"/>
  <c r="R19" s="1"/>
  <c r="U19" s="1"/>
  <c r="F37"/>
  <c r="N22"/>
  <c r="O22" s="1"/>
  <c r="N26"/>
  <c r="O26" s="1"/>
  <c r="L30"/>
  <c r="O30" s="1"/>
  <c r="P30" s="1"/>
  <c r="Q30" s="1"/>
  <c r="R30" s="1"/>
  <c r="U30" s="1"/>
  <c r="V30" s="1"/>
  <c r="W30" s="1"/>
  <c r="L31"/>
  <c r="O31" s="1"/>
  <c r="P31" s="1"/>
  <c r="Q31" s="1"/>
  <c r="R31" s="1"/>
  <c r="U31" s="1"/>
  <c r="N35"/>
  <c r="N8"/>
  <c r="L9" i="30"/>
  <c r="X9" s="1"/>
  <c r="H25"/>
  <c r="J12"/>
  <c r="L12" s="1"/>
  <c r="P10"/>
  <c r="X10"/>
  <c r="V10"/>
  <c r="R10"/>
  <c r="P14"/>
  <c r="X14"/>
  <c r="V14"/>
  <c r="R14"/>
  <c r="L28"/>
  <c r="H13"/>
  <c r="L11"/>
  <c r="C37"/>
  <c r="L27"/>
  <c r="L29"/>
  <c r="L31"/>
  <c r="L33"/>
  <c r="L35"/>
  <c r="V9"/>
  <c r="P24"/>
  <c r="X24"/>
  <c r="V24"/>
  <c r="R24"/>
  <c r="T24" s="1"/>
  <c r="D37"/>
  <c r="J8"/>
  <c r="L8" s="1"/>
  <c r="P8" s="1"/>
  <c r="F37"/>
  <c r="J26"/>
  <c r="J28"/>
  <c r="N28" s="1"/>
  <c r="J30"/>
  <c r="N30" s="1"/>
  <c r="J32"/>
  <c r="N32" s="1"/>
  <c r="J34"/>
  <c r="N34" s="1"/>
  <c r="L15" i="29"/>
  <c r="L11"/>
  <c r="L16" s="1"/>
  <c r="L54" s="1"/>
  <c r="P13"/>
  <c r="T13" s="1"/>
  <c r="L9"/>
  <c r="L10" s="1"/>
  <c r="N14"/>
  <c r="P14" s="1"/>
  <c r="E54"/>
  <c r="D47"/>
  <c r="D54"/>
  <c r="C47"/>
  <c r="N9"/>
  <c r="N10" s="1"/>
  <c r="P12"/>
  <c r="R12" s="1"/>
  <c r="P15"/>
  <c r="L39"/>
  <c r="L35"/>
  <c r="J40"/>
  <c r="J36"/>
  <c r="J32"/>
  <c r="J28"/>
  <c r="L23"/>
  <c r="L38"/>
  <c r="L34"/>
  <c r="L30"/>
  <c r="L26"/>
  <c r="L22"/>
  <c r="J20"/>
  <c r="L19"/>
  <c r="L18"/>
  <c r="J41"/>
  <c r="J37"/>
  <c r="J33"/>
  <c r="J29"/>
  <c r="J25"/>
  <c r="J21"/>
  <c r="J17"/>
  <c r="H10"/>
  <c r="H16"/>
  <c r="H47" s="1"/>
  <c r="H46"/>
  <c r="E47"/>
  <c r="U20" i="28"/>
  <c r="L20"/>
  <c r="O16" i="27"/>
  <c r="O14"/>
  <c r="O11"/>
  <c r="M15"/>
  <c r="O15" s="1"/>
  <c r="M14"/>
  <c r="M13"/>
  <c r="O13" s="1"/>
  <c r="M12"/>
  <c r="O12" s="1"/>
  <c r="M11"/>
  <c r="M10"/>
  <c r="O10" s="1"/>
  <c r="M9"/>
  <c r="M8"/>
  <c r="O8" s="1"/>
  <c r="N16"/>
  <c r="N15"/>
  <c r="N14"/>
  <c r="N13"/>
  <c r="N12"/>
  <c r="N11"/>
  <c r="N10"/>
  <c r="N9"/>
  <c r="O9" s="1"/>
  <c r="N8"/>
  <c r="M16"/>
  <c r="H17"/>
  <c r="J17"/>
  <c r="O15" i="31"/>
  <c r="N14"/>
  <c r="H21"/>
  <c r="O9"/>
  <c r="N17"/>
  <c r="N29"/>
  <c r="N33"/>
  <c r="AQC8"/>
  <c r="N9"/>
  <c r="L10"/>
  <c r="N16"/>
  <c r="L17"/>
  <c r="N20"/>
  <c r="O20" s="1"/>
  <c r="L25"/>
  <c r="N28"/>
  <c r="O28" s="1"/>
  <c r="L29"/>
  <c r="O29" s="1"/>
  <c r="N32"/>
  <c r="L33"/>
  <c r="O33" s="1"/>
  <c r="N10"/>
  <c r="H13"/>
  <c r="L14"/>
  <c r="O16"/>
  <c r="N25"/>
  <c r="H36"/>
  <c r="J22" i="30"/>
  <c r="H36"/>
  <c r="L15"/>
  <c r="L16"/>
  <c r="L17"/>
  <c r="L18"/>
  <c r="L19"/>
  <c r="L20"/>
  <c r="L21"/>
  <c r="J23"/>
  <c r="H22"/>
  <c r="C54" i="29"/>
  <c r="F54"/>
  <c r="H20" i="28"/>
  <c r="Q12"/>
  <c r="V12" s="1"/>
  <c r="Q17"/>
  <c r="V17" s="1"/>
  <c r="M11" i="26"/>
  <c r="C16" i="15"/>
  <c r="D16"/>
  <c r="X16"/>
  <c r="E17" i="25"/>
  <c r="B17"/>
  <c r="M17"/>
  <c r="O11" i="31" l="1"/>
  <c r="P11" s="1"/>
  <c r="Q11" s="1"/>
  <c r="R11" s="1"/>
  <c r="U11" s="1"/>
  <c r="W11" s="1"/>
  <c r="O12"/>
  <c r="V11"/>
  <c r="V31"/>
  <c r="W31" s="1"/>
  <c r="V19"/>
  <c r="W19" s="1"/>
  <c r="O25"/>
  <c r="O36" s="1"/>
  <c r="O35"/>
  <c r="P35" s="1"/>
  <c r="Q35" s="1"/>
  <c r="R35" s="1"/>
  <c r="U35" s="1"/>
  <c r="O10"/>
  <c r="O13" s="1"/>
  <c r="N24"/>
  <c r="P34"/>
  <c r="Q34" s="1"/>
  <c r="R34" s="1"/>
  <c r="U34" s="1"/>
  <c r="V34" s="1"/>
  <c r="W34" s="1"/>
  <c r="P12"/>
  <c r="Q12" s="1"/>
  <c r="R12" s="1"/>
  <c r="U12" s="1"/>
  <c r="V12" s="1"/>
  <c r="W12" s="1"/>
  <c r="P22"/>
  <c r="Q22" s="1"/>
  <c r="P26"/>
  <c r="Q26" s="1"/>
  <c r="R26" s="1"/>
  <c r="U26" s="1"/>
  <c r="V26" s="1"/>
  <c r="W26" s="1"/>
  <c r="L13"/>
  <c r="O32"/>
  <c r="O8"/>
  <c r="P8" s="1"/>
  <c r="Q8" s="1"/>
  <c r="R8" s="1"/>
  <c r="U8" s="1"/>
  <c r="O17"/>
  <c r="P17" s="1"/>
  <c r="Q17" s="1"/>
  <c r="R17" s="1"/>
  <c r="U17" s="1"/>
  <c r="L21"/>
  <c r="O14"/>
  <c r="AD8" i="30"/>
  <c r="L37"/>
  <c r="P9"/>
  <c r="T9" s="1"/>
  <c r="Y9" s="1"/>
  <c r="Z9" s="1"/>
  <c r="R9"/>
  <c r="R12"/>
  <c r="V12"/>
  <c r="X12"/>
  <c r="P12"/>
  <c r="J13"/>
  <c r="T14"/>
  <c r="Y14" s="1"/>
  <c r="R8"/>
  <c r="R37" s="1"/>
  <c r="X8"/>
  <c r="X37" s="1"/>
  <c r="V8"/>
  <c r="V37" s="1"/>
  <c r="P37"/>
  <c r="P16"/>
  <c r="X16"/>
  <c r="V16"/>
  <c r="R16"/>
  <c r="J36"/>
  <c r="N26"/>
  <c r="P29"/>
  <c r="R29"/>
  <c r="X29"/>
  <c r="V29"/>
  <c r="R21"/>
  <c r="X21"/>
  <c r="V21"/>
  <c r="P21"/>
  <c r="T21" s="1"/>
  <c r="R17"/>
  <c r="X17"/>
  <c r="V17"/>
  <c r="P17"/>
  <c r="X31"/>
  <c r="V31"/>
  <c r="R31"/>
  <c r="P31"/>
  <c r="T31" s="1"/>
  <c r="X11"/>
  <c r="V11"/>
  <c r="R11"/>
  <c r="P11"/>
  <c r="Y24"/>
  <c r="Z24" s="1"/>
  <c r="L26"/>
  <c r="T12"/>
  <c r="Y12" s="1"/>
  <c r="T10"/>
  <c r="Y10" s="1"/>
  <c r="Z10" s="1"/>
  <c r="P20"/>
  <c r="X20"/>
  <c r="V20"/>
  <c r="R20"/>
  <c r="P18"/>
  <c r="T18" s="1"/>
  <c r="X18"/>
  <c r="V18"/>
  <c r="R18"/>
  <c r="P33"/>
  <c r="R33"/>
  <c r="X33"/>
  <c r="V33"/>
  <c r="P28"/>
  <c r="X28"/>
  <c r="V28"/>
  <c r="R28"/>
  <c r="X19"/>
  <c r="V19"/>
  <c r="R19"/>
  <c r="P19"/>
  <c r="X15"/>
  <c r="V15"/>
  <c r="R15"/>
  <c r="P15"/>
  <c r="X35"/>
  <c r="V35"/>
  <c r="R35"/>
  <c r="P35"/>
  <c r="X27"/>
  <c r="V27"/>
  <c r="R27"/>
  <c r="P27"/>
  <c r="L30"/>
  <c r="H37"/>
  <c r="L34"/>
  <c r="L32"/>
  <c r="N16" i="29"/>
  <c r="N54" s="1"/>
  <c r="P11"/>
  <c r="R13"/>
  <c r="U13" s="1"/>
  <c r="Z13" s="1"/>
  <c r="P9"/>
  <c r="T12"/>
  <c r="U12" s="1"/>
  <c r="V12" s="1"/>
  <c r="T14"/>
  <c r="R14"/>
  <c r="R15"/>
  <c r="T15"/>
  <c r="P16"/>
  <c r="N19"/>
  <c r="J46"/>
  <c r="J47" s="1"/>
  <c r="L25"/>
  <c r="L20"/>
  <c r="N38"/>
  <c r="N26"/>
  <c r="N34"/>
  <c r="L40"/>
  <c r="L31"/>
  <c r="N39"/>
  <c r="L37"/>
  <c r="L33"/>
  <c r="N18"/>
  <c r="N23"/>
  <c r="N30"/>
  <c r="L24"/>
  <c r="L17"/>
  <c r="L28"/>
  <c r="L27"/>
  <c r="N35"/>
  <c r="H54"/>
  <c r="Q8" i="28"/>
  <c r="V8" s="1"/>
  <c r="W8" s="1"/>
  <c r="Q13"/>
  <c r="V13" s="1"/>
  <c r="Q14"/>
  <c r="V14" s="1"/>
  <c r="W14" s="1"/>
  <c r="Q9"/>
  <c r="V9" s="1"/>
  <c r="W9" s="1"/>
  <c r="Q11"/>
  <c r="V11" s="1"/>
  <c r="W11" s="1"/>
  <c r="J20"/>
  <c r="Q16"/>
  <c r="V16" s="1"/>
  <c r="W16" s="1"/>
  <c r="Q10"/>
  <c r="V10" s="1"/>
  <c r="W10" s="1"/>
  <c r="S15" i="27"/>
  <c r="Q15"/>
  <c r="R15" s="1"/>
  <c r="S10"/>
  <c r="Q10"/>
  <c r="R10" s="1"/>
  <c r="T10" s="1"/>
  <c r="S13"/>
  <c r="Q13"/>
  <c r="R13" s="1"/>
  <c r="S9"/>
  <c r="Q9"/>
  <c r="R9" s="1"/>
  <c r="T9" s="1"/>
  <c r="S8"/>
  <c r="Q8"/>
  <c r="R8" s="1"/>
  <c r="S12"/>
  <c r="Q12"/>
  <c r="R12" s="1"/>
  <c r="T12" s="1"/>
  <c r="S11"/>
  <c r="Q11"/>
  <c r="R11" s="1"/>
  <c r="Q14"/>
  <c r="R14" s="1"/>
  <c r="S14"/>
  <c r="S16"/>
  <c r="Q16"/>
  <c r="R16" s="1"/>
  <c r="P10" i="31"/>
  <c r="Q10" s="1"/>
  <c r="R10" s="1"/>
  <c r="U10" s="1"/>
  <c r="V10" s="1"/>
  <c r="W10" s="1"/>
  <c r="P32"/>
  <c r="Q32" s="1"/>
  <c r="R32" s="1"/>
  <c r="U32" s="1"/>
  <c r="V32" s="1"/>
  <c r="W32" s="1"/>
  <c r="P33"/>
  <c r="Q33" s="1"/>
  <c r="R33" s="1"/>
  <c r="U33" s="1"/>
  <c r="V33" s="1"/>
  <c r="W33" s="1"/>
  <c r="P28"/>
  <c r="Q28" s="1"/>
  <c r="R28" s="1"/>
  <c r="U28" s="1"/>
  <c r="V28" s="1"/>
  <c r="W28" s="1"/>
  <c r="P20"/>
  <c r="Q20" s="1"/>
  <c r="R20" s="1"/>
  <c r="U20" s="1"/>
  <c r="V20" s="1"/>
  <c r="W20" s="1"/>
  <c r="P27"/>
  <c r="Q27" s="1"/>
  <c r="R27" s="1"/>
  <c r="U27" s="1"/>
  <c r="P14"/>
  <c r="P29"/>
  <c r="Q29" s="1"/>
  <c r="R29" s="1"/>
  <c r="U29" s="1"/>
  <c r="V29" s="1"/>
  <c r="W29" s="1"/>
  <c r="P15"/>
  <c r="Q15" s="1"/>
  <c r="R15" s="1"/>
  <c r="U15" s="1"/>
  <c r="N36"/>
  <c r="H37"/>
  <c r="N13"/>
  <c r="P16"/>
  <c r="Q16" s="1"/>
  <c r="R16" s="1"/>
  <c r="U16" s="1"/>
  <c r="V16" s="1"/>
  <c r="W16" s="1"/>
  <c r="P9"/>
  <c r="P23"/>
  <c r="L36"/>
  <c r="N21"/>
  <c r="O24"/>
  <c r="J25" i="30"/>
  <c r="L23"/>
  <c r="W12" i="28"/>
  <c r="Q15"/>
  <c r="V15" s="1"/>
  <c r="W13"/>
  <c r="W17"/>
  <c r="Q18"/>
  <c r="V18" s="1"/>
  <c r="G17" i="25"/>
  <c r="K17"/>
  <c r="O37" i="31" l="1"/>
  <c r="P25"/>
  <c r="P36" s="1"/>
  <c r="P21"/>
  <c r="V15"/>
  <c r="W15" s="1"/>
  <c r="V8"/>
  <c r="W8" s="1"/>
  <c r="P24"/>
  <c r="R22"/>
  <c r="Q9"/>
  <c r="P13"/>
  <c r="V27"/>
  <c r="W27" s="1"/>
  <c r="V17"/>
  <c r="W17" s="1"/>
  <c r="V35"/>
  <c r="W35" s="1"/>
  <c r="L37"/>
  <c r="O21"/>
  <c r="AD37" i="30"/>
  <c r="Z14"/>
  <c r="T19"/>
  <c r="T20"/>
  <c r="T29"/>
  <c r="Y29" s="1"/>
  <c r="Z29" s="1"/>
  <c r="Y18"/>
  <c r="Z18" s="1"/>
  <c r="Y21"/>
  <c r="Z21" s="1"/>
  <c r="T35"/>
  <c r="Y35" s="1"/>
  <c r="Z35" s="1"/>
  <c r="Y19"/>
  <c r="Z19" s="1"/>
  <c r="T28"/>
  <c r="Z12"/>
  <c r="Y31"/>
  <c r="P32"/>
  <c r="T32" s="1"/>
  <c r="X32"/>
  <c r="V32"/>
  <c r="R32"/>
  <c r="P30"/>
  <c r="R30"/>
  <c r="X30"/>
  <c r="V30"/>
  <c r="J37"/>
  <c r="T27"/>
  <c r="Y27" s="1"/>
  <c r="T15"/>
  <c r="Y15" s="1"/>
  <c r="Z15" s="1"/>
  <c r="T33"/>
  <c r="Y33" s="1"/>
  <c r="T11"/>
  <c r="Y11" s="1"/>
  <c r="T17"/>
  <c r="Y17" s="1"/>
  <c r="T16"/>
  <c r="Y16" s="1"/>
  <c r="Z16" s="1"/>
  <c r="T8"/>
  <c r="T37" s="1"/>
  <c r="X23"/>
  <c r="V23"/>
  <c r="P23"/>
  <c r="T23" s="1"/>
  <c r="R23"/>
  <c r="P34"/>
  <c r="X34"/>
  <c r="V34"/>
  <c r="R34"/>
  <c r="P26"/>
  <c r="X26"/>
  <c r="V26"/>
  <c r="R26"/>
  <c r="Y28"/>
  <c r="Y20"/>
  <c r="Z20" s="1"/>
  <c r="R11" i="29"/>
  <c r="R16" s="1"/>
  <c r="T11"/>
  <c r="P54"/>
  <c r="V13"/>
  <c r="W13" s="1"/>
  <c r="X13" s="1"/>
  <c r="AA13" s="1"/>
  <c r="P10"/>
  <c r="T9"/>
  <c r="T10" s="1"/>
  <c r="R9"/>
  <c r="U15"/>
  <c r="T16"/>
  <c r="T54" s="1"/>
  <c r="AB13"/>
  <c r="AC13" s="1"/>
  <c r="Z15"/>
  <c r="U14"/>
  <c r="Z12"/>
  <c r="W12"/>
  <c r="X12" s="1"/>
  <c r="N27"/>
  <c r="N24"/>
  <c r="L29"/>
  <c r="L21"/>
  <c r="N37"/>
  <c r="P38"/>
  <c r="N25"/>
  <c r="L32"/>
  <c r="N22"/>
  <c r="P18"/>
  <c r="P39"/>
  <c r="N20"/>
  <c r="N28"/>
  <c r="N33"/>
  <c r="L36"/>
  <c r="P30"/>
  <c r="N31"/>
  <c r="P26"/>
  <c r="L41"/>
  <c r="Q19" i="28"/>
  <c r="V19" s="1"/>
  <c r="Y9"/>
  <c r="Y16"/>
  <c r="Y17"/>
  <c r="T16" i="27"/>
  <c r="T11"/>
  <c r="T8"/>
  <c r="T13"/>
  <c r="T15"/>
  <c r="T14"/>
  <c r="N37" i="31"/>
  <c r="Q23"/>
  <c r="R23" s="1"/>
  <c r="U23" s="1"/>
  <c r="Q14"/>
  <c r="V15" i="29"/>
  <c r="W15" s="1"/>
  <c r="X15" s="1"/>
  <c r="AA15" s="1"/>
  <c r="W15" i="28"/>
  <c r="W18"/>
  <c r="W19"/>
  <c r="Y14"/>
  <c r="Y11"/>
  <c r="Y13"/>
  <c r="P20"/>
  <c r="Y12"/>
  <c r="Y8"/>
  <c r="Y10"/>
  <c r="V7"/>
  <c r="O17" i="25"/>
  <c r="I17"/>
  <c r="Q25" i="31" l="1"/>
  <c r="W23"/>
  <c r="V23"/>
  <c r="Q13"/>
  <c r="R9"/>
  <c r="R14"/>
  <c r="Q21"/>
  <c r="R24"/>
  <c r="U22"/>
  <c r="P37"/>
  <c r="Q24"/>
  <c r="Q36"/>
  <c r="R25"/>
  <c r="T34" i="30"/>
  <c r="AI35"/>
  <c r="Y26"/>
  <c r="Z26" s="1"/>
  <c r="Y23"/>
  <c r="Z23" s="1"/>
  <c r="T26"/>
  <c r="Y32"/>
  <c r="Z32" s="1"/>
  <c r="Z17"/>
  <c r="Z27"/>
  <c r="Z11"/>
  <c r="Z33"/>
  <c r="Z31"/>
  <c r="Z28"/>
  <c r="Y34"/>
  <c r="Y8"/>
  <c r="Y37" s="1"/>
  <c r="T30"/>
  <c r="Y30" s="1"/>
  <c r="R54" i="29"/>
  <c r="U11"/>
  <c r="U16" s="1"/>
  <c r="R10"/>
  <c r="U9"/>
  <c r="AB15"/>
  <c r="AC15" s="1"/>
  <c r="AA12"/>
  <c r="Z14"/>
  <c r="V14"/>
  <c r="P23"/>
  <c r="L46"/>
  <c r="L47" s="1"/>
  <c r="R30"/>
  <c r="N29"/>
  <c r="N40"/>
  <c r="N17"/>
  <c r="P25"/>
  <c r="N21"/>
  <c r="P19"/>
  <c r="P24"/>
  <c r="P27"/>
  <c r="P34"/>
  <c r="P28"/>
  <c r="R38"/>
  <c r="P20"/>
  <c r="N32"/>
  <c r="P37"/>
  <c r="P35"/>
  <c r="P31"/>
  <c r="P33"/>
  <c r="AI24" i="30"/>
  <c r="AI10"/>
  <c r="AI12"/>
  <c r="Q20" i="28"/>
  <c r="Y18"/>
  <c r="Y19"/>
  <c r="Y15"/>
  <c r="Y15" i="25"/>
  <c r="AA15" s="1"/>
  <c r="Y14"/>
  <c r="AA14" s="1"/>
  <c r="AB14" s="1"/>
  <c r="Q17"/>
  <c r="S17"/>
  <c r="Q37" i="31" l="1"/>
  <c r="R21"/>
  <c r="U14"/>
  <c r="V22"/>
  <c r="U24"/>
  <c r="U9"/>
  <c r="R13"/>
  <c r="R36"/>
  <c r="U25"/>
  <c r="Z30" i="30"/>
  <c r="Z34"/>
  <c r="Z8"/>
  <c r="U54" i="29"/>
  <c r="U10"/>
  <c r="Z9"/>
  <c r="Z10" s="1"/>
  <c r="V9"/>
  <c r="V10" s="1"/>
  <c r="W9"/>
  <c r="V16"/>
  <c r="V54" s="1"/>
  <c r="Z11"/>
  <c r="Z16" s="1"/>
  <c r="Z54" s="1"/>
  <c r="V11"/>
  <c r="W11" s="1"/>
  <c r="X11" s="1"/>
  <c r="AA11" s="1"/>
  <c r="AB11" s="1"/>
  <c r="W14"/>
  <c r="AB12"/>
  <c r="AC12" s="1"/>
  <c r="R37"/>
  <c r="N41"/>
  <c r="R20"/>
  <c r="T38"/>
  <c r="R26"/>
  <c r="R19"/>
  <c r="R39"/>
  <c r="P29"/>
  <c r="P22"/>
  <c r="P17"/>
  <c r="R35"/>
  <c r="R28"/>
  <c r="P21"/>
  <c r="T30"/>
  <c r="R18"/>
  <c r="R33"/>
  <c r="P32"/>
  <c r="R25"/>
  <c r="R24"/>
  <c r="R34"/>
  <c r="R23"/>
  <c r="R27"/>
  <c r="N36"/>
  <c r="N46" s="1"/>
  <c r="N47" s="1"/>
  <c r="U12" i="27"/>
  <c r="U13"/>
  <c r="U8"/>
  <c r="U9"/>
  <c r="AI19" i="30"/>
  <c r="AI21"/>
  <c r="AI20"/>
  <c r="AI14"/>
  <c r="AI18"/>
  <c r="AI16"/>
  <c r="AI17"/>
  <c r="V20" i="28"/>
  <c r="Y13" i="25"/>
  <c r="Y16"/>
  <c r="AA16" s="1"/>
  <c r="AB16" s="1"/>
  <c r="Y12"/>
  <c r="AA12" s="1"/>
  <c r="AB15"/>
  <c r="T17"/>
  <c r="U13" i="31" l="1"/>
  <c r="V9"/>
  <c r="U21"/>
  <c r="V14"/>
  <c r="W22"/>
  <c r="W24" s="1"/>
  <c r="V24"/>
  <c r="R37"/>
  <c r="U36"/>
  <c r="V25"/>
  <c r="V36" s="1"/>
  <c r="AA8" i="30"/>
  <c r="Z37"/>
  <c r="AI26"/>
  <c r="AI27"/>
  <c r="AI32"/>
  <c r="AI29"/>
  <c r="AI11"/>
  <c r="AI33"/>
  <c r="AI28"/>
  <c r="AI31"/>
  <c r="X9" i="29"/>
  <c r="W10"/>
  <c r="AC11"/>
  <c r="X14"/>
  <c r="W16"/>
  <c r="W54" s="1"/>
  <c r="R32"/>
  <c r="P40"/>
  <c r="U30"/>
  <c r="V30" s="1"/>
  <c r="T28"/>
  <c r="T35"/>
  <c r="P41"/>
  <c r="R17"/>
  <c r="U38"/>
  <c r="V38" s="1"/>
  <c r="T24"/>
  <c r="R21"/>
  <c r="T26"/>
  <c r="P36"/>
  <c r="T34"/>
  <c r="T18"/>
  <c r="U18" s="1"/>
  <c r="R31"/>
  <c r="R22"/>
  <c r="T20"/>
  <c r="T37"/>
  <c r="U37" s="1"/>
  <c r="T19"/>
  <c r="U15" i="27"/>
  <c r="U16"/>
  <c r="U10"/>
  <c r="U14"/>
  <c r="U11"/>
  <c r="AI9" i="30"/>
  <c r="AI13"/>
  <c r="W7" i="28"/>
  <c r="X20"/>
  <c r="Y20"/>
  <c r="AB12" i="25"/>
  <c r="Y11"/>
  <c r="AA11" s="1"/>
  <c r="AA13"/>
  <c r="AB13" s="1"/>
  <c r="U17"/>
  <c r="V17"/>
  <c r="W17"/>
  <c r="U37" i="31" l="1"/>
  <c r="W14"/>
  <c r="W21" s="1"/>
  <c r="V21"/>
  <c r="W9"/>
  <c r="W13" s="1"/>
  <c r="V13"/>
  <c r="V37" s="1"/>
  <c r="W25"/>
  <c r="W36" s="1"/>
  <c r="AA37" i="30"/>
  <c r="AB8"/>
  <c r="AI34"/>
  <c r="AI15"/>
  <c r="X10" i="29"/>
  <c r="AA9"/>
  <c r="AA14"/>
  <c r="X16"/>
  <c r="X54" s="1"/>
  <c r="P46"/>
  <c r="P47" s="1"/>
  <c r="R29"/>
  <c r="T31"/>
  <c r="R40"/>
  <c r="V37"/>
  <c r="W37" s="1"/>
  <c r="T22"/>
  <c r="U22" s="1"/>
  <c r="W30"/>
  <c r="X30" s="1"/>
  <c r="T27"/>
  <c r="T21"/>
  <c r="T25"/>
  <c r="U25" s="1"/>
  <c r="T17"/>
  <c r="R36"/>
  <c r="W38"/>
  <c r="X38" s="1"/>
  <c r="U20"/>
  <c r="V20" s="1"/>
  <c r="U34"/>
  <c r="U19"/>
  <c r="V18"/>
  <c r="W18" s="1"/>
  <c r="U26"/>
  <c r="V26" s="1"/>
  <c r="U24"/>
  <c r="V24" s="1"/>
  <c r="U28"/>
  <c r="V28" s="1"/>
  <c r="U35"/>
  <c r="V35" s="1"/>
  <c r="T32"/>
  <c r="T39"/>
  <c r="U39" s="1"/>
  <c r="T23"/>
  <c r="U23" s="1"/>
  <c r="T33"/>
  <c r="U33" s="1"/>
  <c r="AB9"/>
  <c r="AB10" s="1"/>
  <c r="U7" i="27"/>
  <c r="V17"/>
  <c r="AI22" i="30"/>
  <c r="AB11" i="25"/>
  <c r="X17"/>
  <c r="Y10"/>
  <c r="W37" i="31" l="1"/>
  <c r="AB37" i="30"/>
  <c r="AE8"/>
  <c r="AA10" i="29"/>
  <c r="AC9"/>
  <c r="AC10" s="1"/>
  <c r="AB14"/>
  <c r="AA16"/>
  <c r="AA54" s="1"/>
  <c r="T29"/>
  <c r="U29" s="1"/>
  <c r="V39"/>
  <c r="W39" s="1"/>
  <c r="X18"/>
  <c r="U17"/>
  <c r="V17" s="1"/>
  <c r="V23"/>
  <c r="W23" s="1"/>
  <c r="W26"/>
  <c r="T36"/>
  <c r="V25"/>
  <c r="Z30"/>
  <c r="X37"/>
  <c r="U32"/>
  <c r="U21"/>
  <c r="V21" s="1"/>
  <c r="V34"/>
  <c r="W34" s="1"/>
  <c r="W28"/>
  <c r="V33"/>
  <c r="W33" s="1"/>
  <c r="W35"/>
  <c r="W24"/>
  <c r="W20"/>
  <c r="X20" s="1"/>
  <c r="Z38"/>
  <c r="U27"/>
  <c r="V27" s="1"/>
  <c r="V22"/>
  <c r="W22" s="1"/>
  <c r="T40"/>
  <c r="R41"/>
  <c r="R46" s="1"/>
  <c r="R47" s="1"/>
  <c r="U31"/>
  <c r="V19"/>
  <c r="W17" i="27"/>
  <c r="AA10" i="25"/>
  <c r="AA17" s="1"/>
  <c r="Y17"/>
  <c r="AF8" i="30" l="1"/>
  <c r="AF37" s="1"/>
  <c r="AE37"/>
  <c r="AI8"/>
  <c r="AI30"/>
  <c r="AI36"/>
  <c r="AC14" i="29"/>
  <c r="AC16" s="1"/>
  <c r="AC54" s="1"/>
  <c r="AB16"/>
  <c r="AB54" s="1"/>
  <c r="X23"/>
  <c r="V29"/>
  <c r="W29" s="1"/>
  <c r="W19"/>
  <c r="W21"/>
  <c r="X21" s="1"/>
  <c r="AA30"/>
  <c r="X26"/>
  <c r="X39"/>
  <c r="V32"/>
  <c r="W32" s="1"/>
  <c r="W17"/>
  <c r="X17" s="1"/>
  <c r="AA38"/>
  <c r="W27"/>
  <c r="X34"/>
  <c r="V31"/>
  <c r="W31" s="1"/>
  <c r="U36"/>
  <c r="X35"/>
  <c r="X22"/>
  <c r="Z20"/>
  <c r="X33"/>
  <c r="X28"/>
  <c r="U40"/>
  <c r="V40" s="1"/>
  <c r="Z37"/>
  <c r="AA37" s="1"/>
  <c r="X24"/>
  <c r="Z18"/>
  <c r="AA18" s="1"/>
  <c r="W25"/>
  <c r="X25" s="1"/>
  <c r="AI23" i="30"/>
  <c r="AB10" i="25"/>
  <c r="AB17" s="1"/>
  <c r="AG8" i="30" l="1"/>
  <c r="AG37" s="1"/>
  <c r="Z17" i="29"/>
  <c r="Z21"/>
  <c r="X27"/>
  <c r="Z33"/>
  <c r="Z34"/>
  <c r="AB37"/>
  <c r="AC37" s="1"/>
  <c r="AB38"/>
  <c r="AC38" s="1"/>
  <c r="Z24"/>
  <c r="AA24" s="1"/>
  <c r="Z28"/>
  <c r="AB30"/>
  <c r="AC30" s="1"/>
  <c r="Z26"/>
  <c r="AB18"/>
  <c r="AC18" s="1"/>
  <c r="W40"/>
  <c r="AA20"/>
  <c r="AB20" s="1"/>
  <c r="Z35"/>
  <c r="AA35" s="1"/>
  <c r="X31"/>
  <c r="V36"/>
  <c r="X32"/>
  <c r="Z39"/>
  <c r="X19"/>
  <c r="X29"/>
  <c r="Z23"/>
  <c r="T41"/>
  <c r="AI25" i="30"/>
  <c r="AI37"/>
  <c r="W25" i="6"/>
  <c r="T25"/>
  <c r="Q25"/>
  <c r="L25"/>
  <c r="W24"/>
  <c r="T24"/>
  <c r="Q24"/>
  <c r="L24"/>
  <c r="W23"/>
  <c r="T23"/>
  <c r="Q23"/>
  <c r="N23" s="1"/>
  <c r="M23" s="1"/>
  <c r="L23"/>
  <c r="W22"/>
  <c r="T22"/>
  <c r="Q22"/>
  <c r="L22"/>
  <c r="W21"/>
  <c r="T21"/>
  <c r="Q21"/>
  <c r="L21"/>
  <c r="W20"/>
  <c r="T20"/>
  <c r="N20" s="1"/>
  <c r="M20" s="1"/>
  <c r="Q20"/>
  <c r="L20"/>
  <c r="W19"/>
  <c r="T19"/>
  <c r="N19" s="1"/>
  <c r="M19" s="1"/>
  <c r="Q19"/>
  <c r="L19"/>
  <c r="W18"/>
  <c r="T18"/>
  <c r="Q18"/>
  <c r="L18"/>
  <c r="U41" i="29" l="1"/>
  <c r="U46" s="1"/>
  <c r="U47" s="1"/>
  <c r="T46"/>
  <c r="T47" s="1"/>
  <c r="AA17"/>
  <c r="AB17" s="1"/>
  <c r="AA34"/>
  <c r="Z32"/>
  <c r="AA32" s="1"/>
  <c r="AC20"/>
  <c r="AB24"/>
  <c r="AC24" s="1"/>
  <c r="AA21"/>
  <c r="AA26"/>
  <c r="Z29"/>
  <c r="AA28"/>
  <c r="AB28" s="1"/>
  <c r="Z19"/>
  <c r="Z25"/>
  <c r="AA39"/>
  <c r="AB35"/>
  <c r="AC35" s="1"/>
  <c r="X40"/>
  <c r="AA23"/>
  <c r="AB23" s="1"/>
  <c r="Z22"/>
  <c r="AA22" s="1"/>
  <c r="AA33"/>
  <c r="W36"/>
  <c r="N21" i="6"/>
  <c r="M21" s="1"/>
  <c r="N22"/>
  <c r="M22" s="1"/>
  <c r="N24"/>
  <c r="M24" s="1"/>
  <c r="N25"/>
  <c r="M25" s="1"/>
  <c r="N18"/>
  <c r="M18" s="1"/>
  <c r="AC22" i="24"/>
  <c r="Z22"/>
  <c r="W22"/>
  <c r="T22"/>
  <c r="Q22"/>
  <c r="L22"/>
  <c r="AC21"/>
  <c r="Z21"/>
  <c r="W21"/>
  <c r="T21"/>
  <c r="Q21"/>
  <c r="L21"/>
  <c r="AC20"/>
  <c r="Z20"/>
  <c r="W20"/>
  <c r="T20"/>
  <c r="Q20"/>
  <c r="L20"/>
  <c r="AC19"/>
  <c r="Z19"/>
  <c r="W19"/>
  <c r="T19"/>
  <c r="Q19"/>
  <c r="L19"/>
  <c r="AC18"/>
  <c r="Z18"/>
  <c r="W18"/>
  <c r="T18"/>
  <c r="Q18"/>
  <c r="L18"/>
  <c r="AC17"/>
  <c r="Z17"/>
  <c r="W17"/>
  <c r="T17"/>
  <c r="Q17"/>
  <c r="L17"/>
  <c r="AC16"/>
  <c r="Z16"/>
  <c r="W16"/>
  <c r="T16"/>
  <c r="Q16"/>
  <c r="L16"/>
  <c r="AC15"/>
  <c r="Z15"/>
  <c r="W15"/>
  <c r="T15"/>
  <c r="Q15"/>
  <c r="L15"/>
  <c r="AC14"/>
  <c r="Z14"/>
  <c r="W14"/>
  <c r="T14"/>
  <c r="Q14"/>
  <c r="L14"/>
  <c r="AC13"/>
  <c r="Z13"/>
  <c r="W13"/>
  <c r="T13"/>
  <c r="Q13"/>
  <c r="L13"/>
  <c r="AC12"/>
  <c r="Z12"/>
  <c r="W12"/>
  <c r="T12"/>
  <c r="Q12"/>
  <c r="L12"/>
  <c r="AC11"/>
  <c r="Z11"/>
  <c r="W11"/>
  <c r="T11"/>
  <c r="Q11"/>
  <c r="L11"/>
  <c r="AC10"/>
  <c r="Z10"/>
  <c r="W10"/>
  <c r="T10"/>
  <c r="Q10"/>
  <c r="L10"/>
  <c r="AG16" i="15"/>
  <c r="AI16"/>
  <c r="AJ16"/>
  <c r="AK16"/>
  <c r="W16"/>
  <c r="O16"/>
  <c r="M16"/>
  <c r="AD16"/>
  <c r="V41" i="29" l="1"/>
  <c r="V46" s="1"/>
  <c r="V47" s="1"/>
  <c r="AB33"/>
  <c r="AC33" s="1"/>
  <c r="AA25"/>
  <c r="AC23"/>
  <c r="AA19"/>
  <c r="AB19" s="1"/>
  <c r="AB32"/>
  <c r="AC32" s="1"/>
  <c r="AB26"/>
  <c r="AC26" s="1"/>
  <c r="AC17"/>
  <c r="Z40"/>
  <c r="AC28"/>
  <c r="X36"/>
  <c r="Z31"/>
  <c r="AB21"/>
  <c r="AC21" s="1"/>
  <c r="AB22"/>
  <c r="AC22" s="1"/>
  <c r="Z27"/>
  <c r="AA27" s="1"/>
  <c r="AA29"/>
  <c r="AB29" s="1"/>
  <c r="AB34"/>
  <c r="AC34" s="1"/>
  <c r="AB39"/>
  <c r="AC39" s="1"/>
  <c r="N15" i="24"/>
  <c r="M15" s="1"/>
  <c r="N19"/>
  <c r="M19" s="1"/>
  <c r="N22"/>
  <c r="M22" s="1"/>
  <c r="N16"/>
  <c r="M16" s="1"/>
  <c r="N17"/>
  <c r="M17" s="1"/>
  <c r="N20"/>
  <c r="M20" s="1"/>
  <c r="N21"/>
  <c r="M21" s="1"/>
  <c r="N14"/>
  <c r="M14" s="1"/>
  <c r="N18"/>
  <c r="M18" s="1"/>
  <c r="Z23"/>
  <c r="N13"/>
  <c r="M13" s="1"/>
  <c r="T23"/>
  <c r="AC23"/>
  <c r="N10"/>
  <c r="M10" s="1"/>
  <c r="N11"/>
  <c r="M11" s="1"/>
  <c r="W23"/>
  <c r="N12"/>
  <c r="M12" s="1"/>
  <c r="Z16" i="15"/>
  <c r="W41" i="29" l="1"/>
  <c r="W46" s="1"/>
  <c r="W47" s="1"/>
  <c r="Z36"/>
  <c r="AA36" s="1"/>
  <c r="AC19"/>
  <c r="AC29"/>
  <c r="AA31"/>
  <c r="AB27"/>
  <c r="AC27" s="1"/>
  <c r="AA40"/>
  <c r="AB40" s="1"/>
  <c r="AB25"/>
  <c r="AC25" s="1"/>
  <c r="Q23" i="24"/>
  <c r="N23" s="1"/>
  <c r="V12" i="16"/>
  <c r="X12" s="1"/>
  <c r="X41" i="29" l="1"/>
  <c r="X46" s="1"/>
  <c r="X47" s="1"/>
  <c r="AB31"/>
  <c r="AC31" s="1"/>
  <c r="AC40"/>
  <c r="AB36"/>
  <c r="AC36" s="1"/>
  <c r="S12" i="16"/>
  <c r="Z41" i="29" l="1"/>
  <c r="Z46" s="1"/>
  <c r="Z47" s="1"/>
  <c r="P12" i="16"/>
  <c r="U12"/>
  <c r="AA41" i="29" l="1"/>
  <c r="AA46" s="1"/>
  <c r="AA47" s="1"/>
  <c r="R12" i="16"/>
  <c r="M12"/>
  <c r="AB41" i="29" l="1"/>
  <c r="AB46" s="1"/>
  <c r="AB47" s="1"/>
  <c r="O12" i="16"/>
  <c r="J12"/>
  <c r="L12" s="1"/>
  <c r="AE16" i="15"/>
  <c r="AC16"/>
  <c r="AA16"/>
  <c r="Y16"/>
  <c r="V16"/>
  <c r="U16"/>
  <c r="S16"/>
  <c r="Q16"/>
  <c r="K16"/>
  <c r="I16"/>
  <c r="G16"/>
  <c r="E16"/>
  <c r="B16"/>
  <c r="Y14" i="14"/>
  <c r="W14"/>
  <c r="U14"/>
  <c r="S14"/>
  <c r="O14"/>
  <c r="M14"/>
  <c r="L14"/>
  <c r="AR13"/>
  <c r="AP13"/>
  <c r="AN13"/>
  <c r="AL13"/>
  <c r="AJ13"/>
  <c r="AH13"/>
  <c r="AC13"/>
  <c r="AA13"/>
  <c r="Z13"/>
  <c r="X13"/>
  <c r="V13"/>
  <c r="T13"/>
  <c r="R13"/>
  <c r="P13"/>
  <c r="N13"/>
  <c r="AR12"/>
  <c r="AP12"/>
  <c r="AN12"/>
  <c r="AL12"/>
  <c r="AJ12"/>
  <c r="AH12"/>
  <c r="AC12"/>
  <c r="AA12"/>
  <c r="Z12"/>
  <c r="X12"/>
  <c r="V12"/>
  <c r="T12"/>
  <c r="R12"/>
  <c r="P12"/>
  <c r="N12"/>
  <c r="AR11"/>
  <c r="AP11"/>
  <c r="AN11"/>
  <c r="AL11"/>
  <c r="AJ11"/>
  <c r="AH11"/>
  <c r="AC11"/>
  <c r="AA11"/>
  <c r="Z11"/>
  <c r="X11"/>
  <c r="V11"/>
  <c r="T11"/>
  <c r="R11"/>
  <c r="P11"/>
  <c r="N11"/>
  <c r="AR10"/>
  <c r="AP10"/>
  <c r="AN10"/>
  <c r="AL10"/>
  <c r="AJ10"/>
  <c r="AH10"/>
  <c r="AC10"/>
  <c r="AA10"/>
  <c r="Z10"/>
  <c r="X10"/>
  <c r="V10"/>
  <c r="T10"/>
  <c r="R10"/>
  <c r="P10"/>
  <c r="N10"/>
  <c r="AR9"/>
  <c r="AP9"/>
  <c r="AN9"/>
  <c r="AL9"/>
  <c r="AJ9"/>
  <c r="AH9"/>
  <c r="AC9"/>
  <c r="AA9"/>
  <c r="Z9"/>
  <c r="X9"/>
  <c r="V9"/>
  <c r="T9"/>
  <c r="Q9"/>
  <c r="R9" s="1"/>
  <c r="P9"/>
  <c r="N9"/>
  <c r="AC41" i="29" l="1"/>
  <c r="AC46" s="1"/>
  <c r="AC47" s="1"/>
  <c r="R14" i="14"/>
  <c r="AJ14"/>
  <c r="AL14"/>
  <c r="AB11"/>
  <c r="T14"/>
  <c r="AA14"/>
  <c r="V14"/>
  <c r="AC14"/>
  <c r="AN14"/>
  <c r="AD10"/>
  <c r="Z14"/>
  <c r="N14"/>
  <c r="AB13"/>
  <c r="P14"/>
  <c r="X14"/>
  <c r="AH14"/>
  <c r="AD13"/>
  <c r="AR14"/>
  <c r="AB10"/>
  <c r="AB9"/>
  <c r="AD11"/>
  <c r="AB12"/>
  <c r="Q14"/>
  <c r="AP14"/>
  <c r="AD12"/>
  <c r="AD9"/>
  <c r="AE11" l="1"/>
  <c r="AO11" s="1"/>
  <c r="AE13"/>
  <c r="AS13" s="1"/>
  <c r="AE10"/>
  <c r="AS10" s="1"/>
  <c r="AB14"/>
  <c r="AE12"/>
  <c r="AM12" s="1"/>
  <c r="AK11"/>
  <c r="AG11"/>
  <c r="AM11"/>
  <c r="AQ11"/>
  <c r="AI11"/>
  <c r="AS11"/>
  <c r="AI13"/>
  <c r="AE9"/>
  <c r="AD14"/>
  <c r="AQ13" l="1"/>
  <c r="AK13"/>
  <c r="AO13"/>
  <c r="AM13"/>
  <c r="AO10"/>
  <c r="AG13"/>
  <c r="AK10"/>
  <c r="AQ10"/>
  <c r="AI10"/>
  <c r="AS12"/>
  <c r="AM10"/>
  <c r="AG10"/>
  <c r="AK12"/>
  <c r="AT11"/>
  <c r="AW11" s="1"/>
  <c r="AO12"/>
  <c r="AQ12"/>
  <c r="AI12"/>
  <c r="AG12"/>
  <c r="AM9"/>
  <c r="AI9"/>
  <c r="AI14" s="1"/>
  <c r="AS9"/>
  <c r="AG9"/>
  <c r="AE14"/>
  <c r="AK9"/>
  <c r="AO9"/>
  <c r="AQ9"/>
  <c r="AT13" l="1"/>
  <c r="AW13" s="1"/>
  <c r="AT10"/>
  <c r="AW10" s="1"/>
  <c r="AV10" s="1"/>
  <c r="AO14"/>
  <c r="AK14"/>
  <c r="AG14"/>
  <c r="AM14"/>
  <c r="AU11"/>
  <c r="AS14"/>
  <c r="AZ11"/>
  <c r="AT12"/>
  <c r="AW12" s="1"/>
  <c r="AY12" s="1"/>
  <c r="AU13"/>
  <c r="AY13"/>
  <c r="AQ14"/>
  <c r="AV13"/>
  <c r="AT9"/>
  <c r="AW9" s="1"/>
  <c r="AV11"/>
  <c r="AY11"/>
  <c r="AZ12" l="1"/>
  <c r="AZ10"/>
  <c r="AY10"/>
  <c r="AU10"/>
  <c r="BA10" s="1"/>
  <c r="AV12"/>
  <c r="AU12"/>
  <c r="AX12" s="1"/>
  <c r="AX13"/>
  <c r="BA13"/>
  <c r="AX11"/>
  <c r="AZ13"/>
  <c r="AU9"/>
  <c r="AZ9"/>
  <c r="AT14"/>
  <c r="BA11"/>
  <c r="AX10" l="1"/>
  <c r="BA12"/>
  <c r="AZ14"/>
  <c r="AW14"/>
  <c r="AY9"/>
  <c r="AV9"/>
  <c r="AV14" s="1"/>
  <c r="AU14"/>
  <c r="AX9" l="1"/>
  <c r="AX14" s="1"/>
  <c r="AY14"/>
  <c r="BA9"/>
  <c r="BA14" s="1"/>
  <c r="U48" i="2" l="1"/>
  <c r="U47"/>
  <c r="U45"/>
  <c r="U44"/>
  <c r="U42"/>
  <c r="U41"/>
  <c r="U39"/>
  <c r="U38"/>
  <c r="U36"/>
  <c r="U35"/>
  <c r="U33"/>
  <c r="U32"/>
  <c r="U30"/>
  <c r="U29"/>
  <c r="U27"/>
  <c r="U26"/>
  <c r="U24"/>
  <c r="U23"/>
  <c r="U21"/>
  <c r="U20"/>
  <c r="U18"/>
  <c r="U17"/>
  <c r="U15"/>
  <c r="U14"/>
  <c r="U12"/>
  <c r="U11"/>
  <c r="U10"/>
  <c r="Q48"/>
  <c r="Q47"/>
  <c r="Q45"/>
  <c r="Q44"/>
  <c r="Q42"/>
  <c r="Q41"/>
  <c r="Q39"/>
  <c r="Q38"/>
  <c r="Q36"/>
  <c r="Q35"/>
  <c r="Q33"/>
  <c r="Q32"/>
  <c r="Q30"/>
  <c r="Q29"/>
  <c r="Q27"/>
  <c r="Q26"/>
  <c r="Q24"/>
  <c r="Q23"/>
  <c r="Q21"/>
  <c r="Q20"/>
  <c r="Q18"/>
  <c r="Q17"/>
  <c r="Q15"/>
  <c r="Q14"/>
  <c r="Q12"/>
  <c r="Q11"/>
  <c r="Q10"/>
  <c r="U16" l="1"/>
  <c r="U22"/>
  <c r="U28"/>
  <c r="U34"/>
  <c r="U40"/>
  <c r="U19"/>
  <c r="U25"/>
  <c r="U31"/>
  <c r="U37"/>
  <c r="U43"/>
  <c r="U49"/>
  <c r="Q37"/>
  <c r="Q16"/>
  <c r="Q19"/>
  <c r="Q22"/>
  <c r="Q28"/>
  <c r="Q40"/>
  <c r="Q43"/>
  <c r="Q46"/>
  <c r="U13"/>
  <c r="Q25"/>
  <c r="Q31"/>
  <c r="Q34"/>
  <c r="Q49"/>
  <c r="U46"/>
  <c r="Q13"/>
  <c r="U50" l="1"/>
  <c r="Q50"/>
  <c r="W16" i="6" l="1"/>
  <c r="T16"/>
  <c r="Q16"/>
  <c r="L16"/>
  <c r="W15"/>
  <c r="T15"/>
  <c r="Q15"/>
  <c r="L15"/>
  <c r="W14"/>
  <c r="T14"/>
  <c r="Q14"/>
  <c r="L14"/>
  <c r="W13"/>
  <c r="T13"/>
  <c r="Q13"/>
  <c r="L13"/>
  <c r="W12"/>
  <c r="T12"/>
  <c r="Q12"/>
  <c r="L12"/>
  <c r="W11"/>
  <c r="T11"/>
  <c r="Q11"/>
  <c r="L11"/>
  <c r="W10"/>
  <c r="T10"/>
  <c r="Q10"/>
  <c r="L10"/>
  <c r="M45" i="2"/>
  <c r="M44"/>
  <c r="M39"/>
  <c r="M38"/>
  <c r="M33"/>
  <c r="M32"/>
  <c r="M27"/>
  <c r="M26"/>
  <c r="M29"/>
  <c r="M30"/>
  <c r="M11"/>
  <c r="M12"/>
  <c r="M14"/>
  <c r="M15"/>
  <c r="M17"/>
  <c r="M18"/>
  <c r="M20"/>
  <c r="M21"/>
  <c r="M23"/>
  <c r="M24"/>
  <c r="M35"/>
  <c r="M36"/>
  <c r="M41"/>
  <c r="M42"/>
  <c r="M47"/>
  <c r="M48"/>
  <c r="M10"/>
  <c r="M34" l="1"/>
  <c r="M46"/>
  <c r="M13"/>
  <c r="M43"/>
  <c r="M25"/>
  <c r="M19"/>
  <c r="N10" i="6"/>
  <c r="M10" s="1"/>
  <c r="N11"/>
  <c r="M11" s="1"/>
  <c r="N12"/>
  <c r="M12" s="1"/>
  <c r="N13"/>
  <c r="M13" s="1"/>
  <c r="N14"/>
  <c r="M14" s="1"/>
  <c r="N15"/>
  <c r="M15" s="1"/>
  <c r="N16"/>
  <c r="M16" s="1"/>
  <c r="M22" i="2"/>
  <c r="M16"/>
  <c r="M28"/>
  <c r="M40"/>
  <c r="M49"/>
  <c r="M37"/>
  <c r="M31"/>
  <c r="M50" l="1"/>
</calcChain>
</file>

<file path=xl/comments1.xml><?xml version="1.0" encoding="utf-8"?>
<comments xmlns="http://schemas.openxmlformats.org/spreadsheetml/2006/main">
  <authors>
    <author>Автор</author>
  </authors>
  <commentList>
    <comment ref="V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AK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I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K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O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Q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S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U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AG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  <comment ref="AI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T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AB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I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K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O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Q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S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AA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sharedStrings.xml><?xml version="1.0" encoding="utf-8"?>
<sst xmlns="http://schemas.openxmlformats.org/spreadsheetml/2006/main" count="1421" uniqueCount="655">
  <si>
    <t>РзПрз</t>
  </si>
  <si>
    <t>ЦС</t>
  </si>
  <si>
    <t>ВР</t>
  </si>
  <si>
    <t>ТС</t>
  </si>
  <si>
    <t>КОСГУ</t>
  </si>
  <si>
    <t>СубКОСГУ</t>
  </si>
  <si>
    <t>ИТОГО по КОСГУ 211</t>
  </si>
  <si>
    <t>ИТОГО по КОСГУ 213</t>
  </si>
  <si>
    <t>ИТОГО по КОСГУ 221</t>
  </si>
  <si>
    <t>ИТОГО по КОСГУ 222</t>
  </si>
  <si>
    <t>ИТОГО по КОСГУ 224</t>
  </si>
  <si>
    <t>ИТОГО по КОСГУ 290</t>
  </si>
  <si>
    <t>ИТОГО по КОСГУ 310</t>
  </si>
  <si>
    <t>ИТОГО по КОСГУ 340</t>
  </si>
  <si>
    <t>объемный пок-ль</t>
  </si>
  <si>
    <t xml:space="preserve">Коды бюджетной классификации </t>
  </si>
  <si>
    <t>ВСЕГО по СБП</t>
  </si>
  <si>
    <t>ИТОГО по КОСГУ 225</t>
  </si>
  <si>
    <t>ИТОГО по КОСГУ 223</t>
  </si>
  <si>
    <t>РАСЧЕТ</t>
  </si>
  <si>
    <t>Наименование СубКОСГУ</t>
  </si>
  <si>
    <t>ИФ</t>
  </si>
  <si>
    <t>и т.д.</t>
  </si>
  <si>
    <t>Учреждение 1</t>
  </si>
  <si>
    <t>Учреждение 2</t>
  </si>
  <si>
    <t>ВСЕГО ПО СУБЪЕКТУ БП</t>
  </si>
  <si>
    <t>(наименование структурного подразделения администрации города, осуществляющего полномочия и функции учредителя)</t>
  </si>
  <si>
    <t>ИТОГО по КОСГУ 212</t>
  </si>
  <si>
    <t>(наименование казенного учреждения, либо структурного подразделения администрации города)</t>
  </si>
  <si>
    <t>сумма, руб.</t>
  </si>
  <si>
    <t>Руководитель__________________________________(Ф.И.О.)</t>
  </si>
  <si>
    <t>Исполнитель (Ф.И.О.), тел.</t>
  </si>
  <si>
    <t>Проезд в ученический отпуск</t>
  </si>
  <si>
    <t>Книжный фонд</t>
  </si>
  <si>
    <t>Оплата суточных при командировках</t>
  </si>
  <si>
    <t>Оплата суточных при повышении квалификации</t>
  </si>
  <si>
    <t>ИТОГО по КОСГУ 226</t>
  </si>
  <si>
    <t>ИТОГО по КОСГУ 260</t>
  </si>
  <si>
    <t>ПРИМЕЧАНИЕ: Строки добавлять по необходимости.</t>
  </si>
  <si>
    <t>Начисления на оплату труда</t>
  </si>
  <si>
    <t>ед.изм.</t>
  </si>
  <si>
    <t>Услуги сотовой связи</t>
  </si>
  <si>
    <t>Услуги "Интернет"</t>
  </si>
  <si>
    <t>Услуги почтовой связи</t>
  </si>
  <si>
    <t>Прочие услуги связи</t>
  </si>
  <si>
    <t>Оплата расходов за наем транспорта (ежемесячно в течение года)</t>
  </si>
  <si>
    <t>Оплата проезда в командировки</t>
  </si>
  <si>
    <t>Оплата проезда на курсы повышения квалификации</t>
  </si>
  <si>
    <t>Оплата потребления тепловой энергии</t>
  </si>
  <si>
    <t>Оплата потребления электрической энергии</t>
  </si>
  <si>
    <t xml:space="preserve"> - оплата горячего водоснабжения</t>
  </si>
  <si>
    <t xml:space="preserve"> - оплата холодного водоснабжения</t>
  </si>
  <si>
    <t>Оплата водоотведения</t>
  </si>
  <si>
    <t xml:space="preserve"> Расходы по содержанию помещений (домовладение)</t>
  </si>
  <si>
    <t>Зимнее содержание дорог</t>
  </si>
  <si>
    <t>Тех. обслуживание электрооборудования</t>
  </si>
  <si>
    <t>Тех. обслуживание сантехоборудования</t>
  </si>
  <si>
    <t>Тех. обслуживание сантехоборудования (материалы)</t>
  </si>
  <si>
    <t>Тех. обслуживание наружных инженерных сетей</t>
  </si>
  <si>
    <t>Тех. обслуживание узлов учета тепла, ГВС и ХВС</t>
  </si>
  <si>
    <t>Дератизация и дезинсекция</t>
  </si>
  <si>
    <t>Расходы по оплате договоров на пожарную сигнализацию</t>
  </si>
  <si>
    <t>Чистка кровли от снега</t>
  </si>
  <si>
    <t>Поверка приборов учета</t>
  </si>
  <si>
    <t>Замеры сопротивления</t>
  </si>
  <si>
    <t>Утилизация ртутных ламп</t>
  </si>
  <si>
    <t>Тех. обслуживание огнетушителей</t>
  </si>
  <si>
    <t>Тех. обслуживание  оргтехники</t>
  </si>
  <si>
    <t>Расходы по оплате договоров на охрану посредством КТС</t>
  </si>
  <si>
    <t>Расходы по оплате договоров на охрану посредством ПЦН</t>
  </si>
  <si>
    <t>Услуги ЦГСЭН</t>
  </si>
  <si>
    <t>Сопровождение компьютерных программ</t>
  </si>
  <si>
    <t>Приобретение лицензионных компьютерных программ и баз данных ЭВМ</t>
  </si>
  <si>
    <t>Оплата проживания в командировках</t>
  </si>
  <si>
    <t>Оплата проживания при повышении квалификации</t>
  </si>
  <si>
    <t>Оплата курсов повышения квалификации</t>
  </si>
  <si>
    <t>Расходы на обязательные медосмотры отдельных категорий работников</t>
  </si>
  <si>
    <t>Подписка</t>
  </si>
  <si>
    <t>расходов на предоставление субсидии в соотвествии с абзацем 2 пункта 1 статьи 78.1 БК РФ</t>
  </si>
  <si>
    <t>Налоги и сборы</t>
  </si>
  <si>
    <t xml:space="preserve">Различного рода платежи, сборы, государственные пошлины, лицензии </t>
  </si>
  <si>
    <t>Горючие материалы (бензин, мазут и т.п.)</t>
  </si>
  <si>
    <t>Смазочные материалы (масло, тосол, автол и т.п.)</t>
  </si>
  <si>
    <t>Запасные части к автотранспорту</t>
  </si>
  <si>
    <t>Канцелярские принадлежности</t>
  </si>
  <si>
    <t>Хозяйственные товары</t>
  </si>
  <si>
    <t>Чистящие и моющие средства</t>
  </si>
  <si>
    <t>ПРИМЕЧАНИЕ: При возникновении необходимости строки можно добавлять.</t>
  </si>
  <si>
    <t>Итого по СБП</t>
  </si>
  <si>
    <t>ед.изм.*</t>
  </si>
  <si>
    <r>
      <t xml:space="preserve">по субъекту бюджетного планирования </t>
    </r>
    <r>
      <rPr>
        <u/>
        <sz val="11"/>
        <color theme="1"/>
        <rFont val="Times New Roman"/>
        <family val="1"/>
        <charset val="204"/>
      </rPr>
      <t>____________________________________________________________________________________________</t>
    </r>
  </si>
  <si>
    <t>Оплата труда</t>
  </si>
  <si>
    <t>расходов на реализацию муниципальной программы____________________________________(наименование программы)</t>
  </si>
  <si>
    <t>Учреждение 3</t>
  </si>
  <si>
    <t>Учреждение 4</t>
  </si>
  <si>
    <t>Учреждение 5</t>
  </si>
  <si>
    <t>х</t>
  </si>
  <si>
    <t>ВСЕГО по СБП (формулы не удалять!)</t>
  </si>
  <si>
    <t>Направление СБП</t>
  </si>
  <si>
    <t>расходов на содержание органа местного самоуправления (структурного подразделения администрации города Покачи),  казенного учреждения</t>
  </si>
  <si>
    <t>в том числе в разрезе учреждений (формулы не удалять!)</t>
  </si>
  <si>
    <t xml:space="preserve">   Глава города</t>
  </si>
  <si>
    <t xml:space="preserve">   Руководство (заместители главы города и пресс-секретарь)</t>
  </si>
  <si>
    <t xml:space="preserve">   Управление по ВБ, ГО и ЧС</t>
  </si>
  <si>
    <t xml:space="preserve">   Контрольно-правовое управление </t>
  </si>
  <si>
    <t xml:space="preserve">   Специалист-эксперт по мобилизационной работе</t>
  </si>
  <si>
    <t xml:space="preserve">   МУ "ЦБЭО"</t>
  </si>
  <si>
    <t xml:space="preserve">   Комитет финансов</t>
  </si>
  <si>
    <t xml:space="preserve">   Управление жилищно-коммунального хозяйства</t>
  </si>
  <si>
    <t xml:space="preserve">   МУ "Управление капитального строительства"</t>
  </si>
  <si>
    <t xml:space="preserve">   Административная комиссия</t>
  </si>
  <si>
    <t xml:space="preserve">   Управление по кадрам и делопроизводству</t>
  </si>
  <si>
    <t xml:space="preserve">   Отдел ЗАГС</t>
  </si>
  <si>
    <t xml:space="preserve">   Архивный отдел</t>
  </si>
  <si>
    <t xml:space="preserve">   Отдел материально технического обеспечения</t>
  </si>
  <si>
    <t xml:space="preserve">   Отдел информатизации</t>
  </si>
  <si>
    <t xml:space="preserve">   МКУ "Управление материально-технического обеспечения"</t>
  </si>
  <si>
    <t xml:space="preserve">   Отдел муниципального заказа</t>
  </si>
  <si>
    <t xml:space="preserve">   Управление по социальным вопросам</t>
  </si>
  <si>
    <t xml:space="preserve">   Управление образования</t>
  </si>
  <si>
    <t xml:space="preserve">   Комиссия по делам несовершеннолетних</t>
  </si>
  <si>
    <t xml:space="preserve">   Отдел по осуществлению опеки и попечительства</t>
  </si>
  <si>
    <t xml:space="preserve">Код направления субъекта бюджетного планирования  </t>
  </si>
  <si>
    <t>Код</t>
  </si>
  <si>
    <t>Наименование субъекта бюджетного планирования</t>
  </si>
  <si>
    <t xml:space="preserve">Приложение  1 к Порядку </t>
  </si>
  <si>
    <t xml:space="preserve">Приложение 5 к Порядку </t>
  </si>
  <si>
    <t xml:space="preserve">Приложение 6 к Порядку </t>
  </si>
  <si>
    <t>ОПЛАТА ТРУДА И НАЧИСЛЕНИЯ НА ОПЛАТУ ТРУДА</t>
  </si>
  <si>
    <t>КОММУНАЛЬНЫЕ УСЛУГИ И УСЛУГИ ПО СОДЕРЖАНИЮ ЗДАНИЙ</t>
  </si>
  <si>
    <t>Услуги связи</t>
  </si>
  <si>
    <t>Услуги местной (абонентская)  связи</t>
  </si>
  <si>
    <t>Услуги междугородней связи</t>
  </si>
  <si>
    <t>Приложить расшифровку с обоснованием стоимости и объема</t>
  </si>
  <si>
    <t>Коммунальные услуги</t>
  </si>
  <si>
    <t>Услуги по содержанию имущества</t>
  </si>
  <si>
    <t>Тех. обслуживание электрооборудования (материалы)</t>
  </si>
  <si>
    <t>Тех. обслуживание ЦТП</t>
  </si>
  <si>
    <t>Техобслуживание и ремонт вентиляции</t>
  </si>
  <si>
    <t>Услуги по содержанию оргтехники</t>
  </si>
  <si>
    <t>Заправка картриджей</t>
  </si>
  <si>
    <t>Услуги по разработке и созданию сайта</t>
  </si>
  <si>
    <t>Услуги по содержанию оборудования</t>
  </si>
  <si>
    <t>Запасные части к оборудованию</t>
  </si>
  <si>
    <t>РАСХОДЫ НА ПРИОБЕТЕНИЕ АВТОТРАНСПОРТНЫХ УСЛУГ И СОДЕРЖАНИЕ АВТОТРАНСПОРТА</t>
  </si>
  <si>
    <t>Приобретение транспортных  услуг</t>
  </si>
  <si>
    <t>Оплата расходов за наем транспорта (по разовым заявкам)</t>
  </si>
  <si>
    <t>Оплата горюче - смазочных материалов</t>
  </si>
  <si>
    <t>Оплата агентского вознаграждения за приобретение ГСМ</t>
  </si>
  <si>
    <t>Прочие расходы на автотранспорт</t>
  </si>
  <si>
    <t xml:space="preserve">Тех. осмотры, тех. обслуживание и ремонт автотранспорта </t>
  </si>
  <si>
    <t>Обязательное страхование гражданской ответственности владельцев транспортных средств</t>
  </si>
  <si>
    <t>Приобретение аптечек для оснащения автомобилей</t>
  </si>
  <si>
    <t>ПРИОБРЕТЕНИЕ МАТЕРИАЛЬНЫХ ЗАПАСОВ</t>
  </si>
  <si>
    <t>Медикаменты</t>
  </si>
  <si>
    <t>Прочие медикаменты</t>
  </si>
  <si>
    <t>Быстроизнашивающийся мягкий инвентарь</t>
  </si>
  <si>
    <t>Одежда и обувь</t>
  </si>
  <si>
    <t>Прочий мягкий и быстроизнашивающийся мягкий инвентарь</t>
  </si>
  <si>
    <t>Прочие расходные материалы и предметы снабжения</t>
  </si>
  <si>
    <t>Малоценная мебель, инвентарь, инструменты и т.п.</t>
  </si>
  <si>
    <t>Химические реагенты для водоподготовки бассейна</t>
  </si>
  <si>
    <t>ПРОЧИЕ РАСХОДЫ</t>
  </si>
  <si>
    <t>Командировки и служебные разъезды</t>
  </si>
  <si>
    <t>Курсы повышения квалификации, семинары</t>
  </si>
  <si>
    <t>Налоговые и прочие платежи</t>
  </si>
  <si>
    <t xml:space="preserve">Уплата членских взносов </t>
  </si>
  <si>
    <t>Приобретение периодических и печатных изданий</t>
  </si>
  <si>
    <t>Приобретение методической литературы</t>
  </si>
  <si>
    <t>Планируется только учреждениями, имеющими библиотеки.  Приложить расшифровку с обоснованием стоимости и объема</t>
  </si>
  <si>
    <t>Прочие расходы на ФО, не учтенные выше</t>
  </si>
  <si>
    <t>Дополнительное пенсионное обеспечение муниципальных служащих</t>
  </si>
  <si>
    <t>Представительские расходы</t>
  </si>
  <si>
    <t>Планируется по установленному нормативу</t>
  </si>
  <si>
    <t>Награды, премии, почетные грамоты</t>
  </si>
  <si>
    <t>Приобретение основных средств</t>
  </si>
  <si>
    <t>Софинансирование окружных программ</t>
  </si>
  <si>
    <t>Резервный фонд</t>
  </si>
  <si>
    <t>Муниципальный долг</t>
  </si>
  <si>
    <t>Рассчитываются в соответствии с действующим законодательством, с применением регрессивной шкалы отчислений (взносов)</t>
  </si>
  <si>
    <t xml:space="preserve">Методика расчета </t>
  </si>
  <si>
    <t>155.09.00</t>
  </si>
  <si>
    <t xml:space="preserve">   Отдел здравоохранения</t>
  </si>
  <si>
    <t xml:space="preserve">   Дума города</t>
  </si>
  <si>
    <t xml:space="preserve">   Контрольно-счетная палата </t>
  </si>
  <si>
    <t>Выплата денежной компенсации за наем (поднаем) жилых помещений</t>
  </si>
  <si>
    <t>135.09.00</t>
  </si>
  <si>
    <t>Приобретение и внедрение специализированного программного обеспечения</t>
  </si>
  <si>
    <t>Расходы на страхование связанные с муниципальной службой</t>
  </si>
  <si>
    <t>Компенсация расходов на оплату стоимости проезда и провоза багажа к месту использования отпуска и обратно</t>
  </si>
  <si>
    <t>Планировать совокупно в разрезе  0,2% от объема средств приходящихся на оплату труда с начислениями</t>
  </si>
  <si>
    <t xml:space="preserve">Приложить расшифровку с указанием доли софинансирования (%) и объема окружных средств, доведенных (планируемых к доведению) на очередной финансовый год и плановый период </t>
  </si>
  <si>
    <t>Из расчета 20 000 рублей в год на 1 учреждение</t>
  </si>
  <si>
    <t xml:space="preserve">   Сектор ВУС</t>
  </si>
  <si>
    <t xml:space="preserve">   Управление экономики </t>
  </si>
  <si>
    <t xml:space="preserve">   Управление культуры, спорта и молодежной политики</t>
  </si>
  <si>
    <t>Расчетный размер</t>
  </si>
  <si>
    <t>№ п/п</t>
  </si>
  <si>
    <t>Наименование ОМС (или структурного подразделения администации города)</t>
  </si>
  <si>
    <t>Рз</t>
  </si>
  <si>
    <t>Прз</t>
  </si>
  <si>
    <t>Функциональные признаки</t>
  </si>
  <si>
    <t>Группа должности</t>
  </si>
  <si>
    <t>Наименование должности</t>
  </si>
  <si>
    <t>Категория должности работника (муниципальная /немуниципальная)</t>
  </si>
  <si>
    <t>Оклад на 1 штатную единицу</t>
  </si>
  <si>
    <t>Месячный окладный фонд с учетом плановой численности</t>
  </si>
  <si>
    <t xml:space="preserve">Ежемесячная надбавка к должностному окладу за классный чин </t>
  </si>
  <si>
    <t xml:space="preserve">Ежемесячная надбавка к должностному окладу за выслугу лет </t>
  </si>
  <si>
    <t xml:space="preserve">Ежемесячная надбавка к должностному окладу за особые условия муниципальной службы </t>
  </si>
  <si>
    <t>Ежемесячная процентная надбавки ка должностному окладу за работу со сведениями, составляющими государственную тайну</t>
  </si>
  <si>
    <t xml:space="preserve">Ежемесячная (персональная) выплата за сложность, напряженность и высокие достижения в работе </t>
  </si>
  <si>
    <t>Ежемесячное денежное поощрение (текущая премия)</t>
  </si>
  <si>
    <t>Районный коэффициент</t>
  </si>
  <si>
    <t>Северная надбавка</t>
  </si>
  <si>
    <t>Месячный фонд на 1 ед.</t>
  </si>
  <si>
    <t>Месячный фонд на с учетом плановой численности</t>
  </si>
  <si>
    <t>Премия по результатам работы за квартал, год на 1 единицу</t>
  </si>
  <si>
    <t>Премия по результатам работы за квартал, год с учетом плановой численности</t>
  </si>
  <si>
    <t>Единовременная выплата при предоставлении ежегодного оплачиваемого отпуска на 1 единицу</t>
  </si>
  <si>
    <t>Единовременная выплата при предоставлении ежегодного оплачиваемого отпуска с учетом плановой численности</t>
  </si>
  <si>
    <t>ИТОГО по ст.211  в год на 1 единицу</t>
  </si>
  <si>
    <t>ИТОГО в год по ст. 211 с учетом плановой численности</t>
  </si>
  <si>
    <t>Начисления на оплату труда на единицу ст.213</t>
  </si>
  <si>
    <t>Начисления на оплату труда с учетом плановой численностист.213</t>
  </si>
  <si>
    <t>ВСЕГО на 1 единицу</t>
  </si>
  <si>
    <t>ВСЕГО с сучетом плановой численности</t>
  </si>
  <si>
    <t>Размер годовой (в рублях) на 1 ед.</t>
  </si>
  <si>
    <t>Размер месячный</t>
  </si>
  <si>
    <t>Размер годовой (в окладах) на 1 ед.</t>
  </si>
  <si>
    <t>Размер мах по Решению Думы Покачи на 1 ед.</t>
  </si>
  <si>
    <t>%</t>
  </si>
  <si>
    <t>Сумма</t>
  </si>
  <si>
    <t>Размер 5,5 месячного фонда оплаты труда</t>
  </si>
  <si>
    <t>Размер 1 месячного фонда оплаты труда</t>
  </si>
  <si>
    <t xml:space="preserve">сумма с учетом регресса </t>
  </si>
  <si>
    <t>сумма</t>
  </si>
  <si>
    <t>ПРИМЕР ДЛЯ ЗАПОЛНЕНИЯ</t>
  </si>
  <si>
    <t>руководитель</t>
  </si>
  <si>
    <t>высшая</t>
  </si>
  <si>
    <t>Начальник управления</t>
  </si>
  <si>
    <t>муниципальная</t>
  </si>
  <si>
    <t xml:space="preserve"> И Т О Г О</t>
  </si>
  <si>
    <t>Заполнять только столбцы, выделенные цветом!!!</t>
  </si>
  <si>
    <t>Формулы не трогать!!!</t>
  </si>
  <si>
    <t>_______________________________________________________</t>
  </si>
  <si>
    <t>(наименование учреждения)</t>
  </si>
  <si>
    <t>Нименование должности</t>
  </si>
  <si>
    <t>Должностной оклад на 1 единицу</t>
  </si>
  <si>
    <t>Выплата за интенсивность и высокие результаты 1 единицу</t>
  </si>
  <si>
    <t>Ночные на 1 единицу</t>
  </si>
  <si>
    <t>РК 1 единицу</t>
  </si>
  <si>
    <t>С.Н на 1 единицу</t>
  </si>
  <si>
    <t>ФОТ в месяц на 1 единицу</t>
  </si>
  <si>
    <t>Годовой фонд оплаты труда на плановую численность</t>
  </si>
  <si>
    <t>ВСЕГО годовой фонд оплаты труда на плановую численность</t>
  </si>
  <si>
    <t>Итого по учреждению</t>
  </si>
  <si>
    <t xml:space="preserve"> </t>
  </si>
  <si>
    <t xml:space="preserve">Приложение  3 к Порядку </t>
  </si>
  <si>
    <t>РАСХОДЫ</t>
  </si>
  <si>
    <t>на выполнение муниципального задания</t>
  </si>
  <si>
    <t>(наименование структурного подразделения администрации города)</t>
  </si>
  <si>
    <t xml:space="preserve">ВСЕГО по СБП </t>
  </si>
  <si>
    <t xml:space="preserve">в том числе в разрезе учреждений </t>
  </si>
  <si>
    <t xml:space="preserve">СубКОСГУ </t>
  </si>
  <si>
    <t>Итого по муниципальной услуге 1.</t>
  </si>
  <si>
    <t>1.Муниципальная услуга (наименование)</t>
  </si>
  <si>
    <t>2.Муниципальная услуга (наименование)</t>
  </si>
  <si>
    <t>Итого по муниципальной услуге 2.</t>
  </si>
  <si>
    <t>Наименование вопроса местного значения ______________________________________________________________________________________________</t>
  </si>
  <si>
    <t>133.23.00</t>
  </si>
  <si>
    <t xml:space="preserve">   МКУ "Единая дежурно - диспетчерская служба"</t>
  </si>
  <si>
    <t xml:space="preserve">  Отдел муниципального контроля</t>
  </si>
  <si>
    <t xml:space="preserve">  Комитет по управлению муниципальным имуществом</t>
  </si>
  <si>
    <t xml:space="preserve">   Отдел архитектуры и градостроительства</t>
  </si>
  <si>
    <t>Приложение 4 к Порядку</t>
  </si>
  <si>
    <t>Планируется в соответствии с заключенными договорами на текущий финансовый год</t>
  </si>
  <si>
    <t>Планируется с учетом графика периодичности (приложить подтверждающие документы по последней поверке) с учетом тарифов обслуживающей организации</t>
  </si>
  <si>
    <t>Приложить расшифровку с обоснованием стоимости и объема.
При наличии аналогичных расходов в текущем году планировать по договору текущего года</t>
  </si>
  <si>
    <t>Планировать только на имущество, приобретенное за счет бюджетных средств (без учета внебюджетной деятельности)</t>
  </si>
  <si>
    <t xml:space="preserve">По показателям текущего года, но не более объема, установленного БК РФ </t>
  </si>
  <si>
    <t>цена за единицу</t>
  </si>
  <si>
    <t>Объем расходов, исходя из норматива стоимости муниципальной услуги и объема по проекту муниципального задания</t>
  </si>
  <si>
    <t xml:space="preserve">3. Расходы на содержание недвижимого имущества и особо ценного движимого имущества
</t>
  </si>
  <si>
    <t>в том числе по СубКОСГУ</t>
  </si>
  <si>
    <t>Итого на содержание</t>
  </si>
  <si>
    <t>в разрезе по СубКОСГУ</t>
  </si>
  <si>
    <t>Наименовоние услуги</t>
  </si>
  <si>
    <t>Количество оказанных услуг</t>
  </si>
  <si>
    <t>Доход, полученный за оказанные услуги</t>
  </si>
  <si>
    <t xml:space="preserve">Итого </t>
  </si>
  <si>
    <t>оценка текущего  года</t>
  </si>
  <si>
    <t>очередной год</t>
  </si>
  <si>
    <t>первый год планового периода</t>
  </si>
  <si>
    <t>второй год планового периода</t>
  </si>
  <si>
    <t xml:space="preserve">на очередной финансовый год </t>
  </si>
  <si>
    <t>план на очередной год</t>
  </si>
  <si>
    <t>Приложение 7 к Порядку</t>
  </si>
  <si>
    <t>Наименование учреждения __________________________________________________</t>
  </si>
  <si>
    <t>(в рублях)</t>
  </si>
  <si>
    <t xml:space="preserve">Приложение 9 к Порядку </t>
  </si>
  <si>
    <t>ФОТ в месяц на плановую  численность</t>
  </si>
  <si>
    <t xml:space="preserve">Годовой фонд оплаты труда на 1 единицу </t>
  </si>
  <si>
    <t>Размер  месячного фонда оплаты труда</t>
  </si>
  <si>
    <t>Размер месячного фонда оплаты труда</t>
  </si>
  <si>
    <t>Начисления на оплату труда на плановую численность</t>
  </si>
  <si>
    <t>факт за отчетный год</t>
  </si>
  <si>
    <t>Оценка поступлений по приносящей доход деятельности (в том числе от сдачи в аренду имущества)</t>
  </si>
  <si>
    <t xml:space="preserve">Планируется по среднегодовым расходам, рассчитанных исходя из фактических расходов за три предыдущих года </t>
  </si>
  <si>
    <t>по субъекту бюджетного планирования ____________________________________________________________________________________________</t>
  </si>
  <si>
    <t>Расчет фонда оплаты труда и начисления на оплату труда работников  органов местного самоуправления и казенных учреждений на очередной финансовый год и плановый период</t>
  </si>
  <si>
    <t xml:space="preserve">Приложение  2 к Порядку </t>
  </si>
  <si>
    <t>ГАРАНТИИ И КОМПЕНСАЦИИ РАБОТНИКАМ</t>
  </si>
  <si>
    <t>Планировать из расчета 3 000,00 рублей на учреждение в год</t>
  </si>
  <si>
    <t>Методика расчета плановых бюджетных ассигнований 
на очередной финансовый год</t>
  </si>
  <si>
    <t>Прочие расходные материалы  (бланки и др., расходные к оргтехнике и прочие расходные материалы)</t>
  </si>
  <si>
    <t>Пояснение причин в случае отклонение менее 90% и более 110% очередного года к оценке текущего года</t>
  </si>
  <si>
    <t>Наименование</t>
  </si>
  <si>
    <t>100</t>
  </si>
  <si>
    <t xml:space="preserve">ГЛАВА ГОРОДА   </t>
  </si>
  <si>
    <t>101</t>
  </si>
  <si>
    <t>102</t>
  </si>
  <si>
    <t xml:space="preserve">   Руководство (заместители главы администрации города Покачи и пресс-секретарь)</t>
  </si>
  <si>
    <t>104</t>
  </si>
  <si>
    <t xml:space="preserve">  Сектор ВУС</t>
  </si>
  <si>
    <t>105</t>
  </si>
  <si>
    <t>106</t>
  </si>
  <si>
    <t>Сектор специальных мероприятий</t>
  </si>
  <si>
    <t>Отдел муниципального контроля</t>
  </si>
  <si>
    <t>112</t>
  </si>
  <si>
    <t xml:space="preserve">   Комитет по управлению муниципальным имуществом</t>
  </si>
  <si>
    <t>200</t>
  </si>
  <si>
    <t>201</t>
  </si>
  <si>
    <t>202</t>
  </si>
  <si>
    <t>203</t>
  </si>
  <si>
    <t>300</t>
  </si>
  <si>
    <t>УПРАВЛЯЮЩИЙ ДЕЛАМИ АДМИНИСТРАЦИИ ГОРОДА ПОКАЧИ</t>
  </si>
  <si>
    <t>301</t>
  </si>
  <si>
    <t>302</t>
  </si>
  <si>
    <t>303</t>
  </si>
  <si>
    <t>305</t>
  </si>
  <si>
    <t>310</t>
  </si>
  <si>
    <t>311</t>
  </si>
  <si>
    <t xml:space="preserve">   МАУ МФЦ "Мои документы"</t>
  </si>
  <si>
    <t>400</t>
  </si>
  <si>
    <t>ЗАМЕСТИТЕЛЬ ГЛАВЫ ГОРОДА ПОКАЧИ</t>
  </si>
  <si>
    <t>401</t>
  </si>
  <si>
    <t xml:space="preserve">   Управление экономики</t>
  </si>
  <si>
    <t>402</t>
  </si>
  <si>
    <t>408</t>
  </si>
  <si>
    <t>410</t>
  </si>
  <si>
    <t>600</t>
  </si>
  <si>
    <t>601</t>
  </si>
  <si>
    <t xml:space="preserve">   Отдел по социальным вопросам и связям с общественностью</t>
  </si>
  <si>
    <t>603</t>
  </si>
  <si>
    <t>604</t>
  </si>
  <si>
    <t>605</t>
  </si>
  <si>
    <t>606</t>
  </si>
  <si>
    <t xml:space="preserve">   Отдел опеки и попечительства</t>
  </si>
  <si>
    <t>607</t>
  </si>
  <si>
    <t xml:space="preserve">   МАДОУ ДСКВ "Сказка"</t>
  </si>
  <si>
    <t>608</t>
  </si>
  <si>
    <t xml:space="preserve">   МАДОУ ДСКВ "Солнышко"</t>
  </si>
  <si>
    <t>609</t>
  </si>
  <si>
    <t xml:space="preserve">   МАДОУ ЦРР-д/с</t>
  </si>
  <si>
    <t>610</t>
  </si>
  <si>
    <t xml:space="preserve">   МАДОУ ДСКВ "Рябинушка"</t>
  </si>
  <si>
    <t>611</t>
  </si>
  <si>
    <t xml:space="preserve">   МАОУ "Средняя общеобразовательная школа №1"</t>
  </si>
  <si>
    <t>612</t>
  </si>
  <si>
    <t xml:space="preserve">   МАОУ "Средняя общеобразовательная школа №2"</t>
  </si>
  <si>
    <t>613</t>
  </si>
  <si>
    <t xml:space="preserve">   МАОУ "Средняя общеобразовательная школа №4"</t>
  </si>
  <si>
    <t>615</t>
  </si>
  <si>
    <t xml:space="preserve">   МАУ "Спортивная школа"</t>
  </si>
  <si>
    <t>617</t>
  </si>
  <si>
    <t xml:space="preserve">   МАУ "Спортивно-оздоровительный комплекс "Звездный"</t>
  </si>
  <si>
    <t>618</t>
  </si>
  <si>
    <t xml:space="preserve">   МАУ Дом культуры "Октябрь"</t>
  </si>
  <si>
    <t>620</t>
  </si>
  <si>
    <t xml:space="preserve">   МАУ "Городская библиотека имени А.А. Филатова"</t>
  </si>
  <si>
    <t>621</t>
  </si>
  <si>
    <t xml:space="preserve">   МАДОУ  ДСКВ "Югорка"</t>
  </si>
  <si>
    <t>622</t>
  </si>
  <si>
    <t xml:space="preserve">   МАУ "Краеведческий музей"</t>
  </si>
  <si>
    <t>626</t>
  </si>
  <si>
    <t>627</t>
  </si>
  <si>
    <t xml:space="preserve">   МАУ ДО "ДШИ"</t>
  </si>
  <si>
    <t>700</t>
  </si>
  <si>
    <t>ДУМА ГОРОДА</t>
  </si>
  <si>
    <t>701</t>
  </si>
  <si>
    <t xml:space="preserve"> Дума города</t>
  </si>
  <si>
    <t>702</t>
  </si>
  <si>
    <t xml:space="preserve"> Контрольно-счетная палата </t>
  </si>
  <si>
    <t>к порядку</t>
  </si>
  <si>
    <t xml:space="preserve">Доплата до МРОТ </t>
  </si>
  <si>
    <t>Доплата до МРОТ  ______________рублей (указать размер)</t>
  </si>
  <si>
    <t>ВСЕГО годовой фонд оплаты труда на 1 шт.ед</t>
  </si>
  <si>
    <t>Начисления на оплату труда на 1 шт.ед.</t>
  </si>
  <si>
    <t>ВСЕГО расходов на плановую численность</t>
  </si>
  <si>
    <t>Всего расходов на 1 шт.ед.</t>
  </si>
  <si>
    <t>средний</t>
  </si>
  <si>
    <t>____рублей (указать размер)</t>
  </si>
  <si>
    <t>Выплата за вредные или опасные условия труда (по итогам специальной оценки)</t>
  </si>
  <si>
    <t>Расчет фонда оплаты труда и начисления на оплату труда работников  казенного учреждения на очередной финансовый год и на плановый период</t>
  </si>
  <si>
    <t>Премиальная выплата по итогам работы за месяц 1 единицу</t>
  </si>
  <si>
    <t xml:space="preserve">Доплаты водителям </t>
  </si>
  <si>
    <t xml:space="preserve">В соответствии с установленными нормативами на обеспечение сотовой связью(по утвержденному списку пользователей услугами сотовой связи в администрации города Покачи, в Думе города Покачи) </t>
  </si>
  <si>
    <t>Иные расходы в рамках программных и непрограммных направлений расходов, не учтенные выше</t>
  </si>
  <si>
    <t xml:space="preserve">Примечание: по согласованию с руководителем финансового органа планирование расходов по отдельным направлениям расходов может осуществляться с отклонением от настоящей методики. При этом прикладываются документы, обосновывающие заявленные финансовые объемы. </t>
  </si>
  <si>
    <t>КС</t>
  </si>
  <si>
    <t>Приложение 8</t>
  </si>
  <si>
    <t xml:space="preserve">   МАУ "Редакция газеты "Покачевский вестник"</t>
  </si>
  <si>
    <t>Наименование подпрограммы "_______________________"</t>
  </si>
  <si>
    <t>Наименование основного мероприятия</t>
  </si>
  <si>
    <t>ИТОГО по основному мероприятию</t>
  </si>
  <si>
    <t>ИТОГО по подпрограмме</t>
  </si>
  <si>
    <t>ВСЕГО ПО ПРОГРАММЕ</t>
  </si>
  <si>
    <t>ФОТ в месяц с учетом плановой  численности</t>
  </si>
  <si>
    <t>ВСЕГО годовой фонд оплаты труда на 1 шт.ед.</t>
  </si>
  <si>
    <t xml:space="preserve">ВСЕГО расходов </t>
  </si>
  <si>
    <t xml:space="preserve">Приложение  3.1 к Порядку </t>
  </si>
  <si>
    <t xml:space="preserve">Выплата за интенсивность и высокие результаты работы
</t>
  </si>
  <si>
    <t xml:space="preserve">Выслуга лет </t>
  </si>
  <si>
    <t xml:space="preserve">РК </t>
  </si>
  <si>
    <t xml:space="preserve">С.Н </t>
  </si>
  <si>
    <t xml:space="preserve">За работу в ночное время
</t>
  </si>
  <si>
    <t xml:space="preserve">Выплата за работу с вредными и (или) опасными условиями труда
</t>
  </si>
  <si>
    <t xml:space="preserve">
Премиальная выплата по результатам работы за месяц
</t>
  </si>
  <si>
    <t>Выплата за выслугу лет на 1 единицу</t>
  </si>
  <si>
    <r>
      <t xml:space="preserve">В части абонентской платы планировать:
Количество телефонов * Тариф 
</t>
    </r>
    <r>
      <rPr>
        <i/>
        <sz val="10"/>
        <rFont val="Times New Roman"/>
        <family val="1"/>
        <charset val="204"/>
      </rPr>
      <t>(тариф применять по заключенным договорам на текущий финансовый год)</t>
    </r>
  </si>
  <si>
    <t xml:space="preserve">Расходы на междугородние телефонные переговоры планировать в размере, не более 15% от величины годовой стоимости абонентской платы. </t>
  </si>
  <si>
    <t>Планируется по среднему фактическому потреблению за три последних года или в соответствии с заключенными договорами на текущий финансовый год</t>
  </si>
  <si>
    <t>Планировать из расчета: 25 руб. на одно письмо; за пользование почтовым абонентским ящиком  - по тарифам, согласно заключенным договорам на текущий финансовый год</t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</si>
  <si>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РСТ по ХМАО - Югре на очередной финансовый год</t>
  </si>
  <si>
    <t>Оплата наружного освещения</t>
  </si>
  <si>
    <t>Планируется по среднему объему потребления, рассчитанному исходя из фактического потребления за три предыдущих года с учетом тарифа, предусмотренного договором на текущий финансовый год</t>
  </si>
  <si>
    <t>Оплата информационных услуг за приобретение ГСМ</t>
  </si>
  <si>
    <t>Планировать при отсутствии Консультант+, доступа в Интернет. Приложить расшифровку с обоснованием стоимости и объема</t>
  </si>
  <si>
    <t>Планируется в соответствии с положением о дополнительном пенсионном обеспечении</t>
  </si>
  <si>
    <t>По расчетным показателям на основании действующих условий и договоров</t>
  </si>
  <si>
    <t>Техобслуживание инженерных систем здания</t>
  </si>
  <si>
    <t>Техобслуживание оборудования</t>
  </si>
  <si>
    <t>Годовой фонд оплаты труда на факт занят ставки</t>
  </si>
  <si>
    <t>Единовременная выплата на профилактику заболеваний 
(среднесписочная численнусть)</t>
  </si>
  <si>
    <t>Расчет фонда оплаты труда и начисления на оплату труда работников  учреждения на очередной финансовый год и на плановый период</t>
  </si>
  <si>
    <t>Коды бюджетной классификации</t>
  </si>
  <si>
    <t>Наименование учреждения</t>
  </si>
  <si>
    <r>
      <t xml:space="preserve">
</t>
    </r>
    <r>
      <rPr>
        <sz val="11"/>
        <color theme="1"/>
        <rFont val="Times New Roman"/>
        <family val="1"/>
        <charset val="204"/>
      </rPr>
      <t>ЗАМЕСТИТЕЛЬ ГЛАВЫ ГОРОДА ПОКАЧИ</t>
    </r>
  </si>
  <si>
    <t>304</t>
  </si>
  <si>
    <r>
      <t xml:space="preserve">
</t>
    </r>
    <r>
      <rPr>
        <sz val="11"/>
        <color theme="1"/>
        <rFont val="Times New Roman"/>
        <family val="1"/>
        <charset val="204"/>
      </rPr>
      <t xml:space="preserve">ПЕРВЫЙ ЗАМЕСТИТЕЛЬ ГЛАВЫ ГОРОДА ПОКАЧИ </t>
    </r>
  </si>
  <si>
    <t>411</t>
  </si>
  <si>
    <t>403</t>
  </si>
  <si>
    <t>409</t>
  </si>
  <si>
    <t>Отдел по осуществлению деятельности муниципальной комиссии по делам несовершеннолетних и защите их прав администрации города Покачи</t>
  </si>
  <si>
    <t xml:space="preserve"> Объем муниципальных услуг (работ) по проекту муниципального задания</t>
  </si>
  <si>
    <t>Наменование муниципальной услуги (работы)</t>
  </si>
  <si>
    <t>Субъекты бюджетного планирования не планируют. Планирование осуществляет комитет финансов администрации города Покачи самостоятельно, в целом по муниципальным учреждениям города</t>
  </si>
  <si>
    <t xml:space="preserve">В соответствии с действующими Положениями об оплате труда в разрезе наименования должностей согласно штатному расписанию (на бумажном носителе с подписью руководителя и в электронном виде). </t>
  </si>
  <si>
    <t>Планировать по 1 121 руб. в год на аптечку на 1 автомобиль</t>
  </si>
  <si>
    <t>Планировать по 1 121  руб. в год на аптечку в учреждение (объект)</t>
  </si>
  <si>
    <t>Планировать из расчета 590 руб. в год на 1-го работника, которому необходима спец. одежда.
Планировать из расчета 590 руб.  на 1 комплект мягкого инвентаря на 1-го воспитанника детсада.
На остальной мягкий инвентарь приложить расшифровку.</t>
  </si>
  <si>
    <t>Планировать на 1 м.кв. убираемой площади объекта исходя из норматива:
- по сфере ДОШКОЛЬНОГО ОБРАЗОВАНИЯ: 40 руб.;
- по остальным сферам: 11 руб.</t>
  </si>
  <si>
    <t>Планировать из расчета 11 800 руб. в год на детсад; 76 512 руб. в год на Дельфин</t>
  </si>
  <si>
    <t xml:space="preserve">Планировать:
- по сфере ОБРАЗОВАНИЯ 80 руб. в год на 1-го среднесписочного работника (с учетом внешних совместителей) и воспитанника (обучающегося) в среднем за отчетный год;
- по остальным сферам: 590 руб.в год на 1-го среднесписочного работника (с учетом внешних совместителей) </t>
  </si>
  <si>
    <t>Планировать из расчета 1 233 рублей на 1-го среднесписочного работника (с учетом внешних совместителей) в среднем за отчетный год;</t>
  </si>
  <si>
    <t xml:space="preserve"> - Планируется из расчета штатной численности учреждения по стоимости на 1 штатную единицу (на начало начало текущего года) согласно договоров текущего года;
 - для водителей - по установленным тарифам на пред рейсовый и после рейсовый медосмотр;</t>
  </si>
  <si>
    <t>Штатная численность по состоянию на 01 апреля текущего года</t>
  </si>
  <si>
    <t>Среднесписочная численность (за 1 квартал текущего года) без внешних совместителей</t>
  </si>
  <si>
    <t xml:space="preserve">Фактически занятые ставки (за 1 квартал текущего года) </t>
  </si>
  <si>
    <t>Штатная численность на 1 апреля текущего года</t>
  </si>
  <si>
    <t>Обращение с твердыми коммунальными отходами</t>
  </si>
  <si>
    <t>Установка или замена  узлов, приборов учета тепла, воды, электроэнергии</t>
  </si>
  <si>
    <t>133.44.00</t>
  </si>
  <si>
    <t>133.29.00</t>
  </si>
  <si>
    <t>Испытание оборудования</t>
  </si>
  <si>
    <t>Расходы на оказание охранных услуг и эксплуатационное обслуживание технических средств охраны (ТСО)</t>
  </si>
  <si>
    <t>Расходы на физическую охрану</t>
  </si>
  <si>
    <t>178.17.00</t>
  </si>
  <si>
    <t>Оказание медицинских услуг</t>
  </si>
  <si>
    <t>на очередной финансовый год и на плановый период</t>
  </si>
  <si>
    <t>Объем расходов гр.13=
гр.10 *гр.11*гр.12</t>
  </si>
  <si>
    <t>13=10*11*12</t>
  </si>
  <si>
    <t>Итого по муниципальной услуге 2. (и т.д.)</t>
  </si>
  <si>
    <t>Итого по муниципальной работе 1.</t>
  </si>
  <si>
    <t>Итого по муниципальной работе  2 (и т.д.).</t>
  </si>
  <si>
    <t>ВСЕГО на муниципальное задание:</t>
  </si>
  <si>
    <t>Планировать из расчета 790 руб. на 1-го среднесписочного работника (с учетом внешних совместителей) в среднем за отчетный год;</t>
  </si>
  <si>
    <t>Планируется по среднему объему и средней периодичности, рассчитанным исходя из фактического потребления за три предыдущих года с учетом тарифа, предусмотренного договором на текущий финансовый год</t>
  </si>
  <si>
    <t>руб.</t>
  </si>
  <si>
    <t>п/п</t>
  </si>
  <si>
    <t>Наименование 
должности</t>
  </si>
  <si>
    <t>Должностной оклад (оклад)</t>
  </si>
  <si>
    <t xml:space="preserve">Выплата за интенсивность и высокие результаты работы </t>
  </si>
  <si>
    <t xml:space="preserve">Текущая премия </t>
  </si>
  <si>
    <t>ФОТ 
в месяц 
на 1 шт.ед.</t>
  </si>
  <si>
    <t>Доплата до МРОТ</t>
  </si>
  <si>
    <t>ФОТ в месяц 
на 1 шт.ед. с учетом МРОТ, руб.</t>
  </si>
  <si>
    <t xml:space="preserve"> %</t>
  </si>
  <si>
    <t xml:space="preserve">ИТОГО </t>
  </si>
  <si>
    <t>Исполнитель Ф.И.О., тел.</t>
  </si>
  <si>
    <t>Руководитель учреждения Ф.И.О., подпись</t>
  </si>
  <si>
    <t>Оклад (должностной оклад)</t>
  </si>
  <si>
    <t xml:space="preserve">Надбавка за выслугу лет </t>
  </si>
  <si>
    <t>Текущая премия</t>
  </si>
  <si>
    <r>
      <t xml:space="preserve">Компенсационные выплаты </t>
    </r>
    <r>
      <rPr>
        <sz val="8"/>
        <rFont val="Times New Roman"/>
        <family val="1"/>
        <charset val="204"/>
      </rPr>
      <t>(доплаты за работу во вредных и (или) опасных условиях труда)</t>
    </r>
  </si>
  <si>
    <t>ФЗП в месяц на 1 шт.ед.</t>
  </si>
  <si>
    <t xml:space="preserve">Начисление на оплату труда </t>
  </si>
  <si>
    <t>КАТЕГОРИЯ РАБОТНИКОВ</t>
  </si>
  <si>
    <t>НАИМЕНОВАНИЕ ДОЛЖНОСТИ</t>
  </si>
  <si>
    <t xml:space="preserve">ЧИСЛЕННОСТЬ </t>
  </si>
  <si>
    <t>БАЗОВАЯ ЕДИНИЦА</t>
  </si>
  <si>
    <t>Тарифный коэффициент</t>
  </si>
  <si>
    <t>БАЗОВЫЙ ОКЛАДНЫЙ ФОНД</t>
  </si>
  <si>
    <t xml:space="preserve"> СТИМУЛИРУЮЩИЕ ВЫПЛАТЫ</t>
  </si>
  <si>
    <t>РАЙОННЫЙ КОЭФФИЦИЕНТ</t>
  </si>
  <si>
    <t>СЕВЕРНАЯ НАДБАВКА</t>
  </si>
  <si>
    <t xml:space="preserve">ИТОГО ФОТ В МЕСЯЦ на 1 ед </t>
  </si>
  <si>
    <t>МРОТ</t>
  </si>
  <si>
    <t>ИТОГО ФОТ В МЕСЯЦ на 1 ед с учетом МРОТ</t>
  </si>
  <si>
    <t>ИТОГО ФОТ В ГОД на фактич занятые ставки</t>
  </si>
  <si>
    <t>% (размер)</t>
  </si>
  <si>
    <t>Служащие</t>
  </si>
  <si>
    <t>Рабочие</t>
  </si>
  <si>
    <t>Руководитель 1 уровня</t>
  </si>
  <si>
    <t>Заведующий</t>
  </si>
  <si>
    <t>Руководитель 2 уровня</t>
  </si>
  <si>
    <t>Главный бухгалтер</t>
  </si>
  <si>
    <t>Заместитель заведующего  по учебно-воспитательной работе</t>
  </si>
  <si>
    <t>Заместитель заведующего  по административно-хозяйственной работе</t>
  </si>
  <si>
    <t>Руководитель 3 уровня</t>
  </si>
  <si>
    <t>Заведующий  столовой</t>
  </si>
  <si>
    <t>Специалисты</t>
  </si>
  <si>
    <t>Воспитатель</t>
  </si>
  <si>
    <t xml:space="preserve">Педагог-организатор                    </t>
  </si>
  <si>
    <t xml:space="preserve">Педагог дополнительного образования                </t>
  </si>
  <si>
    <t>Педагог-психолог</t>
  </si>
  <si>
    <t>Музыкальный руководитель</t>
  </si>
  <si>
    <t>Старший воспитатель</t>
  </si>
  <si>
    <t>Инструктор по физической культуре</t>
  </si>
  <si>
    <t>Учитель -логопед</t>
  </si>
  <si>
    <t>Прочие специалисты</t>
  </si>
  <si>
    <t>Инспектор по кадрам</t>
  </si>
  <si>
    <t>Юрисконсульт</t>
  </si>
  <si>
    <t>Бухгалтер</t>
  </si>
  <si>
    <t>Экономист</t>
  </si>
  <si>
    <t>Специалист по охране труда</t>
  </si>
  <si>
    <t>Секретарь руководителя</t>
  </si>
  <si>
    <t xml:space="preserve">Младший воспитатель </t>
  </si>
  <si>
    <t>Повар</t>
  </si>
  <si>
    <t>Кухонный рабочий</t>
  </si>
  <si>
    <t>Машинист по стирке белья</t>
  </si>
  <si>
    <t>Кастелянша-швея</t>
  </si>
  <si>
    <t>Уборщик служебных помещений</t>
  </si>
  <si>
    <t>Итого</t>
  </si>
  <si>
    <t>ВСЕГО ПО УЧРЕЖДЕНИЮ</t>
  </si>
  <si>
    <t>Директор МАДОУ ЦРР-д/с__________________________________Шкрадюк Т.В.</t>
  </si>
  <si>
    <t>Исполнитель: Куйбида О.С.</t>
  </si>
  <si>
    <t>тел. 7-15-18</t>
  </si>
  <si>
    <t>руб. (два знака после запятой)</t>
  </si>
  <si>
    <t>ЧИСЛЕННОСТЬ</t>
  </si>
  <si>
    <t>Базовый коэффициент</t>
  </si>
  <si>
    <t>Надбавка на обеспечение книгоиздательской продукцией и периодическими изданиями</t>
  </si>
  <si>
    <t>ФОНД ДОЛЖНОСТНЫХ ОКЛАДОВ</t>
  </si>
  <si>
    <t>ФОТ в месяц на 1 шт.ед</t>
  </si>
  <si>
    <t xml:space="preserve">Доплата до МРОТ, руб. 
на 1 шт.ед.                       </t>
  </si>
  <si>
    <t>ИТОГО ФОТ В МЕСЯЦ с учетом МРОТ</t>
  </si>
  <si>
    <t xml:space="preserve">ВСЕГО РАСХОДОВ НА ОПЛАТУ ТРУДА </t>
  </si>
  <si>
    <t>Начисление на оплату труда 30,2%</t>
  </si>
  <si>
    <t>Среднегодовая зп</t>
  </si>
  <si>
    <t>размер</t>
  </si>
  <si>
    <t xml:space="preserve"> (размер)</t>
  </si>
  <si>
    <t>Руководитель</t>
  </si>
  <si>
    <t>Иной руководящий состав</t>
  </si>
  <si>
    <t xml:space="preserve">Специалисты </t>
  </si>
  <si>
    <t xml:space="preserve"> Рабочие</t>
  </si>
  <si>
    <t>ОКЛАД на 1 штатную единицу</t>
  </si>
  <si>
    <t>ВЫСЛУГА ЛЕТ</t>
  </si>
  <si>
    <t>СТИМУЛИРУЮЩИЕ ВЫПЛАТЫ</t>
  </si>
  <si>
    <t>Компенсационные выплаты</t>
  </si>
  <si>
    <t>ИТОГО ФОТ В МЕСЯЦ на 1 штатную единицу</t>
  </si>
  <si>
    <t>ДОПЛАТА ДО МРОТ</t>
  </si>
  <si>
    <t>ИТОГО ФОТ В ГОД на фактически занятые ставки</t>
  </si>
  <si>
    <t>Иные выплаты на среднесписочную числ-ть</t>
  </si>
  <si>
    <t>ВСЕГО РАСХОДОВ НА ОПЛАТУ ТРУДА на фактически занятые ставки</t>
  </si>
  <si>
    <t>Начисления на оплату труда факутически занятые ствки</t>
  </si>
  <si>
    <t xml:space="preserve"> Руководитель</t>
  </si>
  <si>
    <t xml:space="preserve"> Иной руководящий состав</t>
  </si>
  <si>
    <t xml:space="preserve"> Специалисты</t>
  </si>
  <si>
    <t xml:space="preserve">Приложение 3.2 к Порядку </t>
  </si>
  <si>
    <t xml:space="preserve">Приложение 3.3 к Порядку </t>
  </si>
  <si>
    <t xml:space="preserve">Приложение 3.4 к Порядку </t>
  </si>
  <si>
    <t xml:space="preserve">Приложение 3.5 к Порядку </t>
  </si>
  <si>
    <t xml:space="preserve">Приложение 3.6 к Порядку </t>
  </si>
  <si>
    <t>на финансовое обеспечение  выполнения муниципального задания муниципальными автономными учреждениями города Покачи</t>
  </si>
  <si>
    <t>Нормативные затраты на оказание единицы муниципальной услуги (работы) *</t>
  </si>
  <si>
    <t>Значения коэффициентов выравнивания, применяемых при расчете объема финансового обеспечения выполнения муниципального задания  **</t>
  </si>
  <si>
    <t>Примечание:</t>
  </si>
  <si>
    <t xml:space="preserve"> * - в соответствии с действующими нормативами, утвержденные постановлением администрации города Покачи</t>
  </si>
  <si>
    <t xml:space="preserve"> ** - согласно значениям, доведенным письмом комитета финансов адмиинистраци города Покачи </t>
  </si>
  <si>
    <t xml:space="preserve">ВСЕГО ФОТ
в год </t>
  </si>
  <si>
    <t>Итого в год на факт занят ставки</t>
  </si>
  <si>
    <t xml:space="preserve">Начисления на оплату труда в год </t>
  </si>
  <si>
    <t>ВСЕГО 
расходов в год с начислениями</t>
  </si>
  <si>
    <t xml:space="preserve">ПОВЫШАЮЩИЕ КОЭФФИЦИЕНТЫ К ОКЛАДУ </t>
  </si>
  <si>
    <t>Единовременная выплата при предоставлении ежегодного отпуска 
(2 ФОТ) на среднесписочную числ-ть</t>
  </si>
  <si>
    <t>8=6*7</t>
  </si>
  <si>
    <t>10=6*9</t>
  </si>
  <si>
    <t>12=(6+8+10)*11</t>
  </si>
  <si>
    <t>13=(6+8+10+12)*0,7</t>
  </si>
  <si>
    <t>14=(6+8+10+12)*0,5</t>
  </si>
  <si>
    <t>15=6+8+10+12+13+14</t>
  </si>
  <si>
    <t>указать размер</t>
  </si>
  <si>
    <t>17=15+16</t>
  </si>
  <si>
    <t>18=17*4*12мес</t>
  </si>
  <si>
    <t>19=15*5*2</t>
  </si>
  <si>
    <t>20=18+19</t>
  </si>
  <si>
    <t>23=20+22</t>
  </si>
  <si>
    <t>ФЗП в месяц на 1 шт.ед. с учетом МРОТ</t>
  </si>
  <si>
    <t>Материальная помощь на профилактику заболеваний на среднесписочную численность (2 оклада)</t>
  </si>
  <si>
    <t xml:space="preserve">Всего ФОТ в год </t>
  </si>
  <si>
    <t>Всего расходов в год с начислениями</t>
  </si>
  <si>
    <t>12=6*11</t>
  </si>
  <si>
    <t>10=(6+8)*9</t>
  </si>
  <si>
    <t>14=(6+8+10)*13</t>
  </si>
  <si>
    <t>16=(6+8+10)*15</t>
  </si>
  <si>
    <t>17=6+8+10+12+14+16</t>
  </si>
  <si>
    <t>19=17+18</t>
  </si>
  <si>
    <t>20=19*4*12мес</t>
  </si>
  <si>
    <t>21=6*5*2окл</t>
  </si>
  <si>
    <t>22=20+21</t>
  </si>
  <si>
    <t>25=22+24</t>
  </si>
  <si>
    <t>КОМПЕНСАЦИОННЫЕ ВЫПЛАТЫ</t>
  </si>
  <si>
    <t>выплаты работникам, занятым на работах с вредными и (или) опасными условиями труда</t>
  </si>
  <si>
    <t>выплаты за работу в условиях, отклоняющихся от нормальных</t>
  </si>
  <si>
    <t>работы в ночное время</t>
  </si>
  <si>
    <t>рублей</t>
  </si>
  <si>
    <t>ИНЫЕ ВЫПЛАТЫ на среднесписочную численность</t>
  </si>
  <si>
    <t>ВСЕГО ФОТ в год</t>
  </si>
  <si>
    <t>Начисления на оплату труда в год</t>
  </si>
  <si>
    <t>ВСЕГО расходов в год с начислениями</t>
  </si>
  <si>
    <t>Расчет годового фонда оплаты труда по муниципальным дошкольным образовательным учреждениям города за счет средств местного бюджета на 2021-2023 годы</t>
  </si>
  <si>
    <t>ИТОГО ФОТ В МЕСЯЦ на 1 шт.ед. с учетом МРОТ</t>
  </si>
  <si>
    <r>
      <t>Расходы:
 - суточные в соответствии с установленным нормативом из расчета 2 суток на 1 командировку и 5 суток на 1 курсы повышения квалификации;
 -  на проезд в командировку (курсы повышения квалификации) планировать исходя из стоимости проезда: в г. Ханты – Мансийск  -</t>
    </r>
    <r>
      <rPr>
        <i/>
        <sz val="12"/>
        <color rgb="FFFF0000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2000,00руб. в одну сторону (автотранспорт); 
 - на проживание исходя из стоимости проживания: в г. Ханты – Мансийск  - 4 485 руб.;  
 - оплата курсов не более 5 610 рублей
 - на командировочные расходы планировать 2% от штатной численности на начало текущего, но не менее 1 человека в год (для ОМС - планировать исходя из факта текущего финансового года в пределах установленного норматива на содержание ОМС)
 - на курсы повышения квалификации планировать 3% от штатной численности на 01 января текущего года, но не менее 1 человека в год (для ОМС - планировать исходя из факта текущего финансового года в пределах установленного норматива на содержание ОМС)</t>
    </r>
  </si>
  <si>
    <t>Раздел 1. РАСХОДЫ НА ФИНАНСОВОЕ ОБЕСПЕЧЕНИЕ ВЫПОЛНЕНИЯ МУНИЦИПАЛЬНОГО ЗАДАНИЯ МУНИЦИПАЛЬНЫМИ АВТОНОМНЫМИ УЧРЕЖДЕНИЯМИ</t>
  </si>
  <si>
    <t>Раздел 2. РАСХОДЫ НА ФИНАНСОВОЕ ОБЕСПЕЧЕНИЕ ДЕЯТЕЛЬНОСТИ МУНИЦИПАЛЬНЫХ КАЗЕННЫХ УЧРЕЖДЕНИЙ И ОМСУ</t>
  </si>
  <si>
    <t>Раздел 3. РАСХОДЫ НЕ ОТНОСЯЩИЕСЯ К РАЗДЕЛУ 1</t>
  </si>
  <si>
    <t>Расчет годового фонда оплаты труда за счет средств местного бюджета учреждений дополнительного образования  на 2021-2023 гг.</t>
  </si>
  <si>
    <r>
      <t xml:space="preserve">Расчета фонда оплаты труда работников учреждений физической культуры и спорта за счет средств местного бюджета на 2021-2023 гг. по _______________________________ 
                                                                                                                                                     </t>
    </r>
    <r>
      <rPr>
        <b/>
        <sz val="8"/>
        <color indexed="8"/>
        <rFont val="Times New Roman"/>
        <family val="1"/>
        <charset val="204"/>
      </rPr>
      <t>(наименование учреждения)</t>
    </r>
  </si>
  <si>
    <t>Расчет фонда оплаты труда работников учреждений средств массовой информации за 2021-23 гг. за счет средств местного бюджета</t>
  </si>
  <si>
    <t>Расчет фонда оплаты труда и начислений на оплату труда работников МФЦ "Мои документы" за счет средств местного бюджета на 2021-2023 гг.</t>
  </si>
  <si>
    <t>Расчет и/или пояснения</t>
  </si>
  <si>
    <t>№ приложения (подтверждающий документ: договор или КП)</t>
  </si>
  <si>
    <t xml:space="preserve">Приложение 10 к Порядку </t>
  </si>
  <si>
    <t>Пояснительная записка к расчету плановых бюджетных ассигнований (пример)
на очередной финансовый год</t>
  </si>
</sst>
</file>

<file path=xl/styles.xml><?xml version="1.0" encoding="utf-8"?>
<styleSheet xmlns="http://schemas.openxmlformats.org/spreadsheetml/2006/main">
  <numFmts count="12">
    <numFmt numFmtId="43" formatCode="_-* #,##0.00_р_._-;\-* #,##0.00_р_._-;_-* &quot;-&quot;??_р_._-;_-@_-"/>
    <numFmt numFmtId="164" formatCode="_-* #,##0.00\ _₽_-;\-* #,##0.00\ _₽_-;_-* &quot;-&quot;??\ _₽_-;_-@_-"/>
    <numFmt numFmtId="165" formatCode="000\.00\.00"/>
    <numFmt numFmtId="166" formatCode="#,##0.0"/>
    <numFmt numFmtId="167" formatCode="_-* #,##0.00_р_._-;\-* #,##0.00_р_._-;_-* \-??_р_._-;_-@_-"/>
    <numFmt numFmtId="168" formatCode="0.0"/>
    <numFmt numFmtId="169" formatCode="_-* #,##0.00_-;\-* #,##0.00_-;_-* &quot;-&quot;??_-;_-@_-"/>
    <numFmt numFmtId="170" formatCode="_(* #,##0.00_);_(* \(#,##0.00\);_(* &quot;-&quot;??_);_(@_)"/>
    <numFmt numFmtId="171" formatCode="#,##0.0_ ;\-#,##0.0\ "/>
    <numFmt numFmtId="172" formatCode="#,##0.00_р_."/>
    <numFmt numFmtId="173" formatCode="#,##0.000"/>
    <numFmt numFmtId="174" formatCode="#,##0.00_ ;\-#,##0.00\ "/>
  </numFmts>
  <fonts count="7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4"/>
      <color rgb="FFFF0000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10"/>
      <name val="Arial Cyr"/>
      <charset val="204"/>
    </font>
    <font>
      <strike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Bookman Old Style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Bookman Old Style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indexed="8"/>
      <name val="Bookman Old Style"/>
      <family val="1"/>
      <charset val="204"/>
    </font>
    <font>
      <b/>
      <sz val="11"/>
      <color indexed="8"/>
      <name val="Bookman Old Style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8">
    <xf numFmtId="0" fontId="0" fillId="0" borderId="0"/>
    <xf numFmtId="0" fontId="2" fillId="0" borderId="0"/>
    <xf numFmtId="0" fontId="11" fillId="0" borderId="0"/>
    <xf numFmtId="0" fontId="2" fillId="0" borderId="0"/>
    <xf numFmtId="0" fontId="25" fillId="0" borderId="0"/>
    <xf numFmtId="0" fontId="44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5" fillId="0" borderId="0"/>
    <xf numFmtId="0" fontId="45" fillId="0" borderId="0"/>
    <xf numFmtId="9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7" fontId="25" fillId="0" borderId="0"/>
    <xf numFmtId="43" fontId="2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2" fillId="0" borderId="0"/>
    <xf numFmtId="0" fontId="2" fillId="0" borderId="0"/>
    <xf numFmtId="0" fontId="45" fillId="0" borderId="0"/>
    <xf numFmtId="0" fontId="2" fillId="0" borderId="0"/>
    <xf numFmtId="0" fontId="1" fillId="0" borderId="0"/>
    <xf numFmtId="169" fontId="44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544">
    <xf numFmtId="0" fontId="0" fillId="0" borderId="0" xfId="0"/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4" fontId="0" fillId="0" borderId="0" xfId="0" applyNumberFormat="1" applyFill="1"/>
    <xf numFmtId="4" fontId="21" fillId="0" borderId="0" xfId="0" applyNumberFormat="1" applyFont="1" applyFill="1"/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4" fontId="22" fillId="0" borderId="1" xfId="0" applyNumberFormat="1" applyFont="1" applyFill="1" applyBorder="1"/>
    <xf numFmtId="4" fontId="21" fillId="0" borderId="1" xfId="0" applyNumberFormat="1" applyFont="1" applyFill="1" applyBorder="1"/>
    <xf numFmtId="0" fontId="26" fillId="0" borderId="1" xfId="0" applyFont="1" applyFill="1" applyBorder="1" applyAlignment="1">
      <alignment horizontal="center"/>
    </xf>
    <xf numFmtId="166" fontId="27" fillId="0" borderId="1" xfId="0" applyNumberFormat="1" applyFont="1" applyFill="1" applyBorder="1" applyAlignment="1">
      <alignment horizontal="center"/>
    </xf>
    <xf numFmtId="0" fontId="26" fillId="0" borderId="0" xfId="0" applyFont="1" applyFill="1"/>
    <xf numFmtId="4" fontId="29" fillId="0" borderId="0" xfId="3" applyNumberFormat="1" applyFont="1" applyFill="1"/>
    <xf numFmtId="4" fontId="30" fillId="0" borderId="0" xfId="3" applyNumberFormat="1" applyFont="1" applyFill="1"/>
    <xf numFmtId="4" fontId="29" fillId="0" borderId="0" xfId="3" applyNumberFormat="1" applyFont="1" applyFill="1" applyAlignment="1">
      <alignment horizontal="left"/>
    </xf>
    <xf numFmtId="4" fontId="30" fillId="0" borderId="0" xfId="3" applyNumberFormat="1" applyFont="1" applyFill="1" applyAlignment="1"/>
    <xf numFmtId="4" fontId="30" fillId="0" borderId="6" xfId="3" applyNumberFormat="1" applyFont="1" applyFill="1" applyBorder="1" applyAlignment="1"/>
    <xf numFmtId="4" fontId="30" fillId="0" borderId="0" xfId="3" applyNumberFormat="1" applyFont="1" applyFill="1" applyBorder="1" applyAlignment="1"/>
    <xf numFmtId="4" fontId="30" fillId="0" borderId="1" xfId="1" applyNumberFormat="1" applyFont="1" applyFill="1" applyBorder="1" applyAlignment="1">
      <alignment horizontal="center" vertical="center"/>
    </xf>
    <xf numFmtId="4" fontId="30" fillId="0" borderId="1" xfId="3" applyNumberFormat="1" applyFont="1" applyFill="1" applyBorder="1" applyAlignment="1">
      <alignment horizontal="center" vertical="center"/>
    </xf>
    <xf numFmtId="4" fontId="30" fillId="0" borderId="0" xfId="3" applyNumberFormat="1" applyFont="1" applyFill="1" applyAlignment="1">
      <alignment horizontal="left"/>
    </xf>
    <xf numFmtId="4" fontId="31" fillId="0" borderId="0" xfId="3" applyNumberFormat="1" applyFont="1" applyFill="1" applyAlignment="1">
      <alignment horizontal="left"/>
    </xf>
    <xf numFmtId="0" fontId="5" fillId="0" borderId="0" xfId="0" applyFont="1" applyAlignment="1">
      <alignment horizontal="center" vertical="top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15" fillId="0" borderId="0" xfId="2" applyFont="1" applyFill="1"/>
    <xf numFmtId="0" fontId="32" fillId="0" borderId="0" xfId="0" applyFont="1"/>
    <xf numFmtId="0" fontId="32" fillId="0" borderId="0" xfId="0" applyFont="1" applyAlignment="1">
      <alignment horizontal="right"/>
    </xf>
    <xf numFmtId="0" fontId="32" fillId="0" borderId="1" xfId="0" applyFont="1" applyBorder="1"/>
    <xf numFmtId="0" fontId="32" fillId="0" borderId="2" xfId="0" applyFont="1" applyBorder="1" applyAlignment="1">
      <alignment horizontal="right"/>
    </xf>
    <xf numFmtId="0" fontId="32" fillId="0" borderId="1" xfId="0" applyFont="1" applyBorder="1" applyAlignment="1">
      <alignment horizontal="right"/>
    </xf>
    <xf numFmtId="0" fontId="12" fillId="0" borderId="6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left" vertical="center"/>
    </xf>
    <xf numFmtId="0" fontId="32" fillId="0" borderId="0" xfId="0" applyFont="1" applyBorder="1"/>
    <xf numFmtId="0" fontId="34" fillId="0" borderId="6" xfId="0" applyFont="1" applyBorder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8" fillId="0" borderId="0" xfId="0" applyFont="1" applyFill="1" applyBorder="1" applyAlignment="1">
      <alignment horizontal="right" wrapText="1"/>
    </xf>
    <xf numFmtId="0" fontId="1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165" fontId="37" fillId="0" borderId="1" xfId="2" applyNumberFormat="1" applyFont="1" applyFill="1" applyBorder="1" applyAlignment="1" applyProtection="1">
      <alignment vertical="center"/>
      <protection hidden="1"/>
    </xf>
    <xf numFmtId="0" fontId="37" fillId="0" borderId="1" xfId="2" applyNumberFormat="1" applyFont="1" applyFill="1" applyBorder="1" applyAlignment="1" applyProtection="1">
      <alignment vertical="center" wrapText="1"/>
      <protection hidden="1"/>
    </xf>
    <xf numFmtId="165" fontId="37" fillId="0" borderId="1" xfId="2" applyNumberFormat="1" applyFont="1" applyFill="1" applyBorder="1" applyAlignment="1" applyProtection="1">
      <protection hidden="1"/>
    </xf>
    <xf numFmtId="4" fontId="37" fillId="0" borderId="1" xfId="2" applyNumberFormat="1" applyFont="1" applyFill="1" applyBorder="1" applyAlignment="1">
      <alignment vertical="center" wrapText="1"/>
    </xf>
    <xf numFmtId="0" fontId="38" fillId="0" borderId="1" xfId="2" applyNumberFormat="1" applyFont="1" applyFill="1" applyBorder="1" applyAlignment="1" applyProtection="1">
      <alignment vertical="center" wrapText="1"/>
      <protection hidden="1"/>
    </xf>
    <xf numFmtId="165" fontId="37" fillId="0" borderId="1" xfId="2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Alignment="1">
      <alignment horizontal="left" vertical="top"/>
    </xf>
    <xf numFmtId="0" fontId="32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2" fontId="32" fillId="0" borderId="1" xfId="0" applyNumberFormat="1" applyFont="1" applyBorder="1" applyAlignment="1">
      <alignment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2" fontId="41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right" vertical="center" wrapText="1"/>
    </xf>
    <xf numFmtId="0" fontId="42" fillId="0" borderId="4" xfId="0" applyFont="1" applyBorder="1" applyAlignment="1">
      <alignment horizontal="right" vertical="center" wrapText="1"/>
    </xf>
    <xf numFmtId="0" fontId="42" fillId="0" borderId="4" xfId="0" applyFont="1" applyFill="1" applyBorder="1" applyAlignment="1">
      <alignment horizontal="right" vertical="center" wrapText="1"/>
    </xf>
    <xf numFmtId="0" fontId="32" fillId="0" borderId="4" xfId="0" applyFont="1" applyBorder="1" applyAlignment="1">
      <alignment horizontal="right" vertical="center"/>
    </xf>
    <xf numFmtId="0" fontId="32" fillId="0" borderId="1" xfId="0" applyFont="1" applyFill="1" applyBorder="1" applyAlignment="1">
      <alignment horizontal="left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vertical="center" wrapText="1"/>
    </xf>
    <xf numFmtId="2" fontId="32" fillId="0" borderId="1" xfId="0" applyNumberFormat="1" applyFont="1" applyFill="1" applyBorder="1" applyAlignment="1">
      <alignment vertical="center" wrapText="1"/>
    </xf>
    <xf numFmtId="2" fontId="36" fillId="0" borderId="1" xfId="0" applyNumberFormat="1" applyFont="1" applyFill="1" applyBorder="1" applyAlignment="1">
      <alignment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165" fontId="39" fillId="0" borderId="1" xfId="1" applyNumberFormat="1" applyFont="1" applyFill="1" applyBorder="1" applyAlignment="1" applyProtection="1">
      <alignment wrapText="1"/>
      <protection hidden="1"/>
    </xf>
    <xf numFmtId="0" fontId="32" fillId="0" borderId="1" xfId="0" applyFont="1" applyBorder="1" applyAlignment="1">
      <alignment horizontal="center"/>
    </xf>
    <xf numFmtId="0" fontId="32" fillId="0" borderId="1" xfId="0" applyFont="1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66" fontId="22" fillId="0" borderId="0" xfId="0" applyNumberFormat="1" applyFont="1" applyFill="1" applyAlignment="1">
      <alignment horizontal="center"/>
    </xf>
    <xf numFmtId="43" fontId="0" fillId="0" borderId="0" xfId="0" applyNumberFormat="1" applyFill="1" applyBorder="1" applyAlignment="1">
      <alignment wrapText="1"/>
    </xf>
    <xf numFmtId="43" fontId="0" fillId="0" borderId="0" xfId="0" applyNumberFormat="1" applyFill="1" applyBorder="1" applyAlignment="1">
      <alignment horizontal="left" wrapText="1"/>
    </xf>
    <xf numFmtId="0" fontId="25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166" fontId="22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28" fillId="0" borderId="0" xfId="0" applyFont="1" applyFill="1" applyBorder="1" applyAlignment="1"/>
    <xf numFmtId="1" fontId="21" fillId="0" borderId="1" xfId="0" applyNumberFormat="1" applyFont="1" applyFill="1" applyBorder="1" applyAlignment="1">
      <alignment vertical="center"/>
    </xf>
    <xf numFmtId="4" fontId="21" fillId="0" borderId="9" xfId="0" applyNumberFormat="1" applyFont="1" applyFill="1" applyBorder="1"/>
    <xf numFmtId="4" fontId="21" fillId="0" borderId="10" xfId="0" applyNumberFormat="1" applyFont="1" applyFill="1" applyBorder="1"/>
    <xf numFmtId="4" fontId="31" fillId="0" borderId="1" xfId="3" applyNumberFormat="1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vertical="center"/>
    </xf>
    <xf numFmtId="4" fontId="29" fillId="0" borderId="1" xfId="3" applyNumberFormat="1" applyFont="1" applyFill="1" applyBorder="1" applyAlignment="1">
      <alignment horizontal="center" vertical="center" wrapText="1"/>
    </xf>
    <xf numFmtId="4" fontId="31" fillId="0" borderId="1" xfId="3" applyNumberFormat="1" applyFont="1" applyFill="1" applyBorder="1" applyAlignment="1">
      <alignment horizontal="center" vertical="center"/>
    </xf>
    <xf numFmtId="4" fontId="29" fillId="0" borderId="1" xfId="3" applyNumberFormat="1" applyFont="1" applyFill="1" applyBorder="1" applyAlignment="1">
      <alignment horizontal="left" wrapText="1"/>
    </xf>
    <xf numFmtId="3" fontId="29" fillId="0" borderId="1" xfId="3" applyNumberFormat="1" applyFont="1" applyFill="1" applyBorder="1" applyAlignment="1">
      <alignment horizontal="center" vertical="center"/>
    </xf>
    <xf numFmtId="4" fontId="29" fillId="0" borderId="1" xfId="3" applyNumberFormat="1" applyFont="1" applyFill="1" applyBorder="1" applyAlignment="1">
      <alignment horizontal="left" vertical="center" wrapText="1"/>
    </xf>
    <xf numFmtId="4" fontId="31" fillId="0" borderId="1" xfId="3" applyNumberFormat="1" applyFont="1" applyFill="1" applyBorder="1" applyAlignment="1">
      <alignment horizontal="left" wrapText="1"/>
    </xf>
    <xf numFmtId="4" fontId="31" fillId="0" borderId="0" xfId="3" applyNumberFormat="1" applyFont="1" applyFill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2" applyFont="1" applyFill="1"/>
    <xf numFmtId="0" fontId="13" fillId="0" borderId="0" xfId="2" applyFont="1" applyFill="1" applyAlignment="1">
      <alignment wrapText="1"/>
    </xf>
    <xf numFmtId="0" fontId="13" fillId="0" borderId="0" xfId="2" applyFont="1" applyFill="1" applyAlignment="1">
      <alignment horizontal="right"/>
    </xf>
    <xf numFmtId="0" fontId="9" fillId="0" borderId="0" xfId="2" applyFont="1" applyFill="1" applyAlignment="1">
      <alignment horizontal="right"/>
    </xf>
    <xf numFmtId="0" fontId="16" fillId="0" borderId="0" xfId="2" applyFont="1" applyFill="1" applyAlignment="1">
      <alignment horizontal="center"/>
    </xf>
    <xf numFmtId="165" fontId="38" fillId="0" borderId="1" xfId="2" applyNumberFormat="1" applyFont="1" applyFill="1" applyBorder="1" applyAlignment="1" applyProtection="1">
      <alignment vertical="center"/>
      <protection hidden="1"/>
    </xf>
    <xf numFmtId="0" fontId="15" fillId="0" borderId="0" xfId="2" applyFont="1" applyFill="1" applyAlignment="1">
      <alignment vertical="center"/>
    </xf>
    <xf numFmtId="0" fontId="40" fillId="0" borderId="0" xfId="2" applyFont="1" applyFill="1" applyAlignment="1">
      <alignment vertical="center"/>
    </xf>
    <xf numFmtId="165" fontId="38" fillId="0" borderId="1" xfId="2" applyNumberFormat="1" applyFont="1" applyFill="1" applyBorder="1" applyAlignment="1" applyProtection="1">
      <protection hidden="1"/>
    </xf>
    <xf numFmtId="4" fontId="37" fillId="0" borderId="1" xfId="2" applyNumberFormat="1" applyFont="1" applyFill="1" applyBorder="1" applyAlignment="1">
      <alignment vertical="center"/>
    </xf>
    <xf numFmtId="0" fontId="40" fillId="0" borderId="0" xfId="2" applyFont="1" applyFill="1"/>
    <xf numFmtId="165" fontId="38" fillId="0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3" fillId="0" borderId="0" xfId="5" applyNumberFormat="1" applyFont="1" applyAlignment="1">
      <alignment horizontal="center"/>
    </xf>
    <xf numFmtId="0" fontId="3" fillId="0" borderId="0" xfId="5" applyFont="1" applyAlignment="1">
      <alignment horizontal="right" wrapText="1"/>
    </xf>
    <xf numFmtId="0" fontId="3" fillId="0" borderId="0" xfId="5" applyFont="1"/>
    <xf numFmtId="0" fontId="3" fillId="0" borderId="0" xfId="5" applyFont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38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right" vertical="center" wrapText="1"/>
    </xf>
    <xf numFmtId="0" fontId="38" fillId="0" borderId="1" xfId="2" applyNumberFormat="1" applyFont="1" applyFill="1" applyBorder="1" applyAlignment="1" applyProtection="1">
      <alignment wrapText="1"/>
      <protection hidden="1"/>
    </xf>
    <xf numFmtId="4" fontId="38" fillId="0" borderId="1" xfId="2" applyNumberFormat="1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4" fontId="29" fillId="0" borderId="1" xfId="3" applyNumberFormat="1" applyFont="1" applyFill="1" applyBorder="1" applyAlignment="1">
      <alignment horizontal="center" vertical="center" wrapText="1"/>
    </xf>
    <xf numFmtId="4" fontId="31" fillId="0" borderId="1" xfId="3" applyNumberFormat="1" applyFont="1" applyFill="1" applyBorder="1" applyAlignment="1">
      <alignment horizontal="center"/>
    </xf>
    <xf numFmtId="4" fontId="46" fillId="0" borderId="12" xfId="3" applyNumberFormat="1" applyFont="1" applyFill="1" applyBorder="1" applyAlignment="1">
      <alignment horizontal="center" vertical="center"/>
    </xf>
    <xf numFmtId="4" fontId="31" fillId="0" borderId="0" xfId="3" applyNumberFormat="1" applyFont="1" applyFill="1" applyAlignment="1"/>
    <xf numFmtId="4" fontId="37" fillId="0" borderId="8" xfId="2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37" fillId="0" borderId="1" xfId="7" applyNumberFormat="1" applyFont="1" applyFill="1" applyBorder="1" applyAlignment="1">
      <alignment vertical="center" wrapText="1"/>
    </xf>
    <xf numFmtId="165" fontId="37" fillId="0" borderId="1" xfId="2" applyNumberFormat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horizontal="center" vertical="center" wrapText="1"/>
    </xf>
    <xf numFmtId="0" fontId="51" fillId="0" borderId="0" xfId="4" applyFont="1" applyAlignment="1">
      <alignment horizontal="center"/>
    </xf>
    <xf numFmtId="0" fontId="52" fillId="0" borderId="0" xfId="4" applyFont="1" applyAlignment="1">
      <alignment horizontal="center"/>
    </xf>
    <xf numFmtId="0" fontId="52" fillId="2" borderId="0" xfId="4" applyFont="1" applyFill="1" applyAlignment="1">
      <alignment horizontal="center"/>
    </xf>
    <xf numFmtId="9" fontId="52" fillId="0" borderId="0" xfId="4" applyNumberFormat="1" applyFont="1" applyAlignment="1">
      <alignment horizontal="center"/>
    </xf>
    <xf numFmtId="4" fontId="52" fillId="0" borderId="0" xfId="4" applyNumberFormat="1" applyFont="1" applyFill="1" applyAlignment="1">
      <alignment horizontal="center"/>
    </xf>
    <xf numFmtId="0" fontId="52" fillId="0" borderId="0" xfId="4" applyFont="1" applyFill="1" applyAlignment="1">
      <alignment horizontal="center"/>
    </xf>
    <xf numFmtId="0" fontId="53" fillId="0" borderId="0" xfId="4" applyFont="1" applyAlignment="1">
      <alignment horizontal="center" vertical="center"/>
    </xf>
    <xf numFmtId="0" fontId="53" fillId="0" borderId="0" xfId="4" applyFont="1" applyAlignment="1">
      <alignment horizontal="center"/>
    </xf>
    <xf numFmtId="0" fontId="53" fillId="0" borderId="1" xfId="4" applyFont="1" applyBorder="1" applyAlignment="1">
      <alignment horizontal="center" vertical="center" wrapText="1"/>
    </xf>
    <xf numFmtId="0" fontId="53" fillId="0" borderId="1" xfId="4" applyFont="1" applyBorder="1" applyAlignment="1">
      <alignment horizontal="center" vertical="center"/>
    </xf>
    <xf numFmtId="0" fontId="55" fillId="0" borderId="1" xfId="4" applyFont="1" applyBorder="1" applyAlignment="1">
      <alignment horizontal="center" vertical="center"/>
    </xf>
    <xf numFmtId="0" fontId="55" fillId="0" borderId="1" xfId="4" applyFont="1" applyBorder="1" applyAlignment="1">
      <alignment horizontal="center" vertical="center" wrapText="1"/>
    </xf>
    <xf numFmtId="0" fontId="55" fillId="0" borderId="0" xfId="4" applyFont="1" applyAlignment="1">
      <alignment horizontal="center"/>
    </xf>
    <xf numFmtId="0" fontId="52" fillId="0" borderId="1" xfId="4" applyFont="1" applyFill="1" applyBorder="1" applyAlignment="1">
      <alignment horizontal="center"/>
    </xf>
    <xf numFmtId="0" fontId="56" fillId="0" borderId="1" xfId="4" applyFont="1" applyFill="1" applyBorder="1" applyAlignment="1">
      <alignment horizontal="left" vertical="center" wrapText="1"/>
    </xf>
    <xf numFmtId="0" fontId="56" fillId="2" borderId="1" xfId="4" applyFont="1" applyFill="1" applyBorder="1" applyAlignment="1">
      <alignment horizontal="center" vertical="center"/>
    </xf>
    <xf numFmtId="0" fontId="56" fillId="0" borderId="1" xfId="4" applyFont="1" applyFill="1" applyBorder="1" applyAlignment="1">
      <alignment horizontal="center" vertical="center"/>
    </xf>
    <xf numFmtId="4" fontId="56" fillId="2" borderId="1" xfId="4" applyNumberFormat="1" applyFont="1" applyFill="1" applyBorder="1" applyAlignment="1">
      <alignment horizontal="center" vertical="center"/>
    </xf>
    <xf numFmtId="9" fontId="56" fillId="0" borderId="1" xfId="4" applyNumberFormat="1" applyFont="1" applyFill="1" applyBorder="1" applyAlignment="1">
      <alignment horizontal="center" vertical="center"/>
    </xf>
    <xf numFmtId="4" fontId="56" fillId="0" borderId="1" xfId="4" applyNumberFormat="1" applyFont="1" applyFill="1" applyBorder="1" applyAlignment="1">
      <alignment horizontal="center" vertical="center"/>
    </xf>
    <xf numFmtId="0" fontId="56" fillId="0" borderId="0" xfId="4" applyFont="1" applyAlignment="1">
      <alignment horizontal="center"/>
    </xf>
    <xf numFmtId="168" fontId="56" fillId="0" borderId="1" xfId="4" applyNumberFormat="1" applyFont="1" applyFill="1" applyBorder="1" applyAlignment="1">
      <alignment horizontal="center" vertical="center"/>
    </xf>
    <xf numFmtId="0" fontId="13" fillId="0" borderId="0" xfId="35" applyFont="1"/>
    <xf numFmtId="0" fontId="35" fillId="0" borderId="0" xfId="35" applyFont="1"/>
    <xf numFmtId="0" fontId="2" fillId="0" borderId="0" xfId="35"/>
    <xf numFmtId="0" fontId="39" fillId="0" borderId="0" xfId="35" applyFont="1" applyAlignment="1">
      <alignment horizontal="right"/>
    </xf>
    <xf numFmtId="0" fontId="13" fillId="0" borderId="0" xfId="35" applyFont="1" applyAlignment="1">
      <alignment horizontal="center" vertical="center"/>
    </xf>
    <xf numFmtId="0" fontId="13" fillId="0" borderId="1" xfId="35" applyFont="1" applyBorder="1" applyAlignment="1">
      <alignment horizontal="center" vertical="center" wrapText="1"/>
    </xf>
    <xf numFmtId="0" fontId="13" fillId="0" borderId="1" xfId="35" applyFont="1" applyBorder="1" applyAlignment="1">
      <alignment wrapText="1"/>
    </xf>
    <xf numFmtId="0" fontId="13" fillId="0" borderId="1" xfId="35" applyFont="1" applyBorder="1" applyAlignment="1">
      <alignment horizontal="center" wrapText="1"/>
    </xf>
    <xf numFmtId="43" fontId="13" fillId="0" borderId="1" xfId="68" applyFont="1" applyBorder="1" applyAlignment="1">
      <alignment wrapText="1"/>
    </xf>
    <xf numFmtId="43" fontId="13" fillId="0" borderId="1" xfId="35" applyNumberFormat="1" applyFont="1" applyBorder="1" applyAlignment="1">
      <alignment wrapText="1"/>
    </xf>
    <xf numFmtId="171" fontId="13" fillId="0" borderId="1" xfId="68" applyNumberFormat="1" applyFont="1" applyFill="1" applyBorder="1" applyAlignment="1">
      <alignment horizontal="center" vertical="center" wrapText="1"/>
    </xf>
    <xf numFmtId="43" fontId="13" fillId="0" borderId="0" xfId="69" applyFont="1"/>
    <xf numFmtId="0" fontId="16" fillId="0" borderId="1" xfId="35" applyFont="1" applyBorder="1" applyAlignment="1">
      <alignment horizontal="left" vertical="center" wrapText="1"/>
    </xf>
    <xf numFmtId="4" fontId="16" fillId="0" borderId="1" xfId="35" applyNumberFormat="1" applyFont="1" applyBorder="1" applyAlignment="1">
      <alignment horizontal="center" vertical="center" wrapText="1"/>
    </xf>
    <xf numFmtId="4" fontId="16" fillId="0" borderId="1" xfId="68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9" fillId="0" borderId="0" xfId="0" applyFont="1" applyAlignment="1">
      <alignment horizontal="left" vertical="center"/>
    </xf>
    <xf numFmtId="0" fontId="60" fillId="0" borderId="0" xfId="0" applyFont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3" fillId="0" borderId="1" xfId="0" applyFont="1" applyBorder="1" applyAlignment="1">
      <alignment horizontal="center" vertical="center" textRotation="90" wrapText="1"/>
    </xf>
    <xf numFmtId="0" fontId="63" fillId="0" borderId="0" xfId="0" applyFont="1" applyFill="1" applyAlignment="1">
      <alignment horizontal="center" vertical="center" wrapText="1"/>
    </xf>
    <xf numFmtId="0" fontId="64" fillId="0" borderId="0" xfId="0" applyFont="1" applyFill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2" fontId="56" fillId="0" borderId="1" xfId="0" applyNumberFormat="1" applyFont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4" fontId="56" fillId="0" borderId="1" xfId="0" applyNumberFormat="1" applyFont="1" applyBorder="1" applyAlignment="1">
      <alignment horizontal="center" vertical="center" wrapText="1"/>
    </xf>
    <xf numFmtId="4" fontId="52" fillId="0" borderId="0" xfId="0" applyNumberFormat="1" applyFont="1" applyAlignment="1">
      <alignment horizontal="center" vertical="center" wrapText="1"/>
    </xf>
    <xf numFmtId="4" fontId="60" fillId="0" borderId="0" xfId="0" applyNumberFormat="1" applyFont="1" applyAlignment="1">
      <alignment horizontal="center" vertical="center" wrapText="1"/>
    </xf>
    <xf numFmtId="0" fontId="56" fillId="4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center" wrapText="1"/>
    </xf>
    <xf numFmtId="0" fontId="66" fillId="4" borderId="1" xfId="0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172" fontId="66" fillId="0" borderId="1" xfId="0" applyNumberFormat="1" applyFont="1" applyBorder="1" applyAlignment="1">
      <alignment horizontal="center" vertical="center" wrapText="1"/>
    </xf>
    <xf numFmtId="0" fontId="59" fillId="0" borderId="0" xfId="0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4" fontId="66" fillId="4" borderId="1" xfId="0" applyNumberFormat="1" applyFont="1" applyFill="1" applyBorder="1" applyAlignment="1">
      <alignment vertical="center"/>
    </xf>
    <xf numFmtId="4" fontId="66" fillId="4" borderId="1" xfId="0" applyNumberFormat="1" applyFont="1" applyFill="1" applyBorder="1" applyAlignment="1">
      <alignment vertical="center" wrapText="1"/>
    </xf>
    <xf numFmtId="4" fontId="66" fillId="0" borderId="1" xfId="0" applyNumberFormat="1" applyFont="1" applyBorder="1" applyAlignment="1">
      <alignment horizontal="center" vertical="center" wrapText="1"/>
    </xf>
    <xf numFmtId="166" fontId="66" fillId="5" borderId="1" xfId="0" applyNumberFormat="1" applyFont="1" applyFill="1" applyBorder="1" applyAlignment="1">
      <alignment horizontal="center" vertical="center" wrapText="1"/>
    </xf>
    <xf numFmtId="4" fontId="66" fillId="5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center" wrapText="1"/>
    </xf>
    <xf numFmtId="0" fontId="53" fillId="0" borderId="0" xfId="0" applyFont="1" applyAlignment="1">
      <alignment horizontal="center" vertical="center" wrapText="1"/>
    </xf>
    <xf numFmtId="0" fontId="58" fillId="0" borderId="0" xfId="0" applyFont="1" applyAlignment="1">
      <alignment horizontal="left" vertical="center" wrapText="1"/>
    </xf>
    <xf numFmtId="4" fontId="52" fillId="0" borderId="0" xfId="0" applyNumberFormat="1" applyFont="1" applyBorder="1" applyAlignment="1">
      <alignment horizontal="center" vertical="center" wrapText="1"/>
    </xf>
    <xf numFmtId="0" fontId="37" fillId="0" borderId="0" xfId="0" applyFont="1" applyBorder="1"/>
    <xf numFmtId="43" fontId="52" fillId="0" borderId="0" xfId="69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left"/>
    </xf>
    <xf numFmtId="0" fontId="52" fillId="0" borderId="0" xfId="0" applyFont="1" applyFill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9" fillId="0" borderId="12" xfId="8" applyFont="1" applyFill="1" applyBorder="1" applyAlignment="1">
      <alignment horizontal="center" vertical="center" wrapText="1"/>
    </xf>
    <xf numFmtId="4" fontId="52" fillId="0" borderId="1" xfId="0" applyNumberFormat="1" applyFont="1" applyFill="1" applyBorder="1" applyAlignment="1">
      <alignment horizontal="center" vertical="center" wrapText="1"/>
    </xf>
    <xf numFmtId="166" fontId="52" fillId="0" borderId="1" xfId="0" applyNumberFormat="1" applyFont="1" applyFill="1" applyBorder="1" applyAlignment="1">
      <alignment horizontal="center" vertical="center" wrapText="1"/>
    </xf>
    <xf numFmtId="4" fontId="52" fillId="0" borderId="1" xfId="0" applyNumberFormat="1" applyFont="1" applyBorder="1" applyAlignment="1">
      <alignment horizontal="center" vertical="center" wrapText="1"/>
    </xf>
    <xf numFmtId="4" fontId="63" fillId="7" borderId="1" xfId="0" applyNumberFormat="1" applyFont="1" applyFill="1" applyBorder="1" applyAlignment="1">
      <alignment horizontal="center" vertical="center" wrapText="1"/>
    </xf>
    <xf numFmtId="4" fontId="59" fillId="7" borderId="1" xfId="0" applyNumberFormat="1" applyFont="1" applyFill="1" applyBorder="1" applyAlignment="1">
      <alignment horizontal="center" vertical="center" wrapText="1"/>
    </xf>
    <xf numFmtId="4" fontId="59" fillId="0" borderId="0" xfId="0" applyNumberFormat="1" applyFont="1" applyFill="1" applyAlignment="1">
      <alignment horizontal="center" vertical="center" wrapText="1"/>
    </xf>
    <xf numFmtId="4" fontId="59" fillId="8" borderId="1" xfId="0" applyNumberFormat="1" applyFont="1" applyFill="1" applyBorder="1" applyAlignment="1">
      <alignment horizontal="center" vertical="center" wrapText="1"/>
    </xf>
    <xf numFmtId="4" fontId="65" fillId="0" borderId="0" xfId="0" applyNumberFormat="1" applyFont="1" applyFill="1" applyAlignment="1">
      <alignment horizontal="center" vertical="center" wrapText="1"/>
    </xf>
    <xf numFmtId="4" fontId="52" fillId="0" borderId="0" xfId="0" applyNumberFormat="1" applyFont="1" applyFill="1" applyAlignment="1">
      <alignment horizontal="center" vertical="center" wrapText="1"/>
    </xf>
    <xf numFmtId="4" fontId="60" fillId="0" borderId="0" xfId="0" applyNumberFormat="1" applyFont="1" applyFill="1" applyAlignment="1">
      <alignment horizontal="center" vertical="center" wrapText="1"/>
    </xf>
    <xf numFmtId="4" fontId="53" fillId="0" borderId="1" xfId="0" applyNumberFormat="1" applyFont="1" applyFill="1" applyBorder="1" applyAlignment="1">
      <alignment horizontal="center" vertical="center" wrapText="1"/>
    </xf>
    <xf numFmtId="0" fontId="63" fillId="7" borderId="1" xfId="0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vertical="center" wrapText="1"/>
    </xf>
    <xf numFmtId="173" fontId="52" fillId="0" borderId="1" xfId="0" applyNumberFormat="1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4" fontId="52" fillId="0" borderId="8" xfId="0" applyNumberFormat="1" applyFont="1" applyFill="1" applyBorder="1" applyAlignment="1">
      <alignment horizontal="center" vertical="center" wrapText="1"/>
    </xf>
    <xf numFmtId="0" fontId="63" fillId="4" borderId="1" xfId="0" applyFont="1" applyFill="1" applyBorder="1" applyAlignment="1">
      <alignment horizontal="center" vertical="center" wrapText="1"/>
    </xf>
    <xf numFmtId="0" fontId="63" fillId="9" borderId="1" xfId="0" applyFont="1" applyFill="1" applyBorder="1" applyAlignment="1">
      <alignment horizontal="center" vertical="center" wrapText="1"/>
    </xf>
    <xf numFmtId="4" fontId="59" fillId="9" borderId="1" xfId="0" applyNumberFormat="1" applyFont="1" applyFill="1" applyBorder="1" applyAlignment="1">
      <alignment horizontal="center" vertical="center" wrapText="1"/>
    </xf>
    <xf numFmtId="4" fontId="59" fillId="10" borderId="1" xfId="0" applyNumberFormat="1" applyFont="1" applyFill="1" applyBorder="1" applyAlignment="1">
      <alignment horizontal="center" vertical="center" wrapText="1"/>
    </xf>
    <xf numFmtId="4" fontId="59" fillId="0" borderId="0" xfId="0" applyNumberFormat="1" applyFont="1" applyAlignment="1">
      <alignment horizontal="center" vertical="center" wrapText="1"/>
    </xf>
    <xf numFmtId="43" fontId="53" fillId="0" borderId="0" xfId="69" applyFont="1" applyFill="1" applyAlignment="1">
      <alignment horizontal="center" vertical="center" wrapText="1"/>
    </xf>
    <xf numFmtId="0" fontId="52" fillId="0" borderId="0" xfId="8" applyFont="1" applyFill="1" applyAlignment="1">
      <alignment horizontal="center" vertical="center" wrapText="1"/>
    </xf>
    <xf numFmtId="0" fontId="60" fillId="0" borderId="0" xfId="8" applyFont="1" applyFill="1" applyAlignment="1">
      <alignment horizontal="center" vertical="center" wrapText="1"/>
    </xf>
    <xf numFmtId="0" fontId="52" fillId="0" borderId="0" xfId="8" applyFont="1" applyFill="1" applyAlignment="1">
      <alignment horizontal="center" vertical="center"/>
    </xf>
    <xf numFmtId="0" fontId="53" fillId="0" borderId="14" xfId="8" applyFont="1" applyFill="1" applyBorder="1" applyAlignment="1">
      <alignment horizontal="center" vertical="center" wrapText="1"/>
    </xf>
    <xf numFmtId="0" fontId="53" fillId="0" borderId="12" xfId="8" applyFont="1" applyFill="1" applyBorder="1" applyAlignment="1">
      <alignment horizontal="center" vertical="center" wrapText="1"/>
    </xf>
    <xf numFmtId="0" fontId="68" fillId="0" borderId="12" xfId="8" applyFont="1" applyFill="1" applyBorder="1" applyAlignment="1">
      <alignment horizontal="center" vertical="center" textRotation="90" wrapText="1"/>
    </xf>
    <xf numFmtId="0" fontId="53" fillId="0" borderId="12" xfId="8" applyFont="1" applyFill="1" applyBorder="1" applyAlignment="1">
      <alignment horizontal="left" vertical="center" wrapText="1"/>
    </xf>
    <xf numFmtId="0" fontId="52" fillId="0" borderId="12" xfId="8" applyFont="1" applyFill="1" applyBorder="1" applyAlignment="1">
      <alignment horizontal="center" vertical="center" wrapText="1"/>
    </xf>
    <xf numFmtId="4" fontId="52" fillId="0" borderId="12" xfId="8" applyNumberFormat="1" applyFont="1" applyFill="1" applyBorder="1" applyAlignment="1">
      <alignment horizontal="center" vertical="center" wrapText="1"/>
    </xf>
    <xf numFmtId="4" fontId="52" fillId="0" borderId="18" xfId="8" applyNumberFormat="1" applyFont="1" applyFill="1" applyBorder="1" applyAlignment="1">
      <alignment horizontal="center" vertical="center" wrapText="1"/>
    </xf>
    <xf numFmtId="4" fontId="52" fillId="0" borderId="1" xfId="8" applyNumberFormat="1" applyFont="1" applyFill="1" applyBorder="1" applyAlignment="1">
      <alignment horizontal="center" vertical="center" wrapText="1"/>
    </xf>
    <xf numFmtId="43" fontId="52" fillId="0" borderId="0" xfId="69" applyFont="1" applyFill="1" applyAlignment="1">
      <alignment horizontal="center" vertical="center" wrapText="1"/>
    </xf>
    <xf numFmtId="0" fontId="63" fillId="0" borderId="12" xfId="8" applyFont="1" applyFill="1" applyBorder="1" applyAlignment="1">
      <alignment horizontal="center" vertical="center" wrapText="1"/>
    </xf>
    <xf numFmtId="4" fontId="59" fillId="0" borderId="12" xfId="8" applyNumberFormat="1" applyFont="1" applyFill="1" applyBorder="1" applyAlignment="1">
      <alignment horizontal="center" vertical="center" wrapText="1"/>
    </xf>
    <xf numFmtId="0" fontId="59" fillId="0" borderId="0" xfId="8" applyFont="1" applyFill="1" applyAlignment="1">
      <alignment horizontal="center" vertical="center" wrapText="1"/>
    </xf>
    <xf numFmtId="43" fontId="59" fillId="0" borderId="0" xfId="69" applyFont="1" applyFill="1" applyAlignment="1">
      <alignment horizontal="center" vertical="center" wrapText="1"/>
    </xf>
    <xf numFmtId="0" fontId="65" fillId="0" borderId="0" xfId="8" applyFont="1" applyFill="1" applyAlignment="1">
      <alignment horizontal="center" vertical="center" wrapText="1"/>
    </xf>
    <xf numFmtId="0" fontId="57" fillId="0" borderId="12" xfId="8" applyFont="1" applyFill="1" applyBorder="1" applyAlignment="1">
      <alignment horizontal="center" vertical="center" wrapText="1"/>
    </xf>
    <xf numFmtId="4" fontId="69" fillId="0" borderId="12" xfId="8" applyNumberFormat="1" applyFont="1" applyFill="1" applyBorder="1" applyAlignment="1">
      <alignment horizontal="center" vertical="center" wrapText="1"/>
    </xf>
    <xf numFmtId="0" fontId="54" fillId="0" borderId="12" xfId="35" applyFont="1" applyFill="1" applyBorder="1" applyAlignment="1">
      <alignment vertical="center" wrapText="1"/>
    </xf>
    <xf numFmtId="0" fontId="57" fillId="0" borderId="12" xfId="35" applyFont="1" applyFill="1" applyBorder="1" applyAlignment="1">
      <alignment horizontal="center" vertical="center" wrapText="1"/>
    </xf>
    <xf numFmtId="4" fontId="57" fillId="0" borderId="12" xfId="35" applyNumberFormat="1" applyFont="1" applyFill="1" applyBorder="1" applyAlignment="1">
      <alignment horizontal="center"/>
    </xf>
    <xf numFmtId="0" fontId="54" fillId="0" borderId="12" xfId="35" applyFont="1" applyFill="1" applyBorder="1" applyAlignment="1">
      <alignment horizontal="left" vertical="center" wrapText="1"/>
    </xf>
    <xf numFmtId="0" fontId="54" fillId="0" borderId="12" xfId="35" applyFont="1" applyFill="1" applyBorder="1" applyAlignment="1">
      <alignment horizontal="left"/>
    </xf>
    <xf numFmtId="0" fontId="57" fillId="0" borderId="12" xfId="35" applyFont="1" applyFill="1" applyBorder="1" applyAlignment="1">
      <alignment horizontal="center"/>
    </xf>
    <xf numFmtId="0" fontId="53" fillId="0" borderId="0" xfId="8" applyFont="1" applyFill="1" applyAlignment="1">
      <alignment horizontal="center" vertical="center" wrapText="1"/>
    </xf>
    <xf numFmtId="4" fontId="52" fillId="0" borderId="0" xfId="8" applyNumberFormat="1" applyFont="1" applyFill="1" applyBorder="1" applyAlignment="1">
      <alignment horizontal="center" vertical="center" wrapText="1"/>
    </xf>
    <xf numFmtId="4" fontId="52" fillId="0" borderId="0" xfId="8" applyNumberFormat="1" applyFont="1" applyFill="1" applyAlignment="1">
      <alignment horizontal="center" vertical="center" wrapText="1"/>
    </xf>
    <xf numFmtId="0" fontId="52" fillId="0" borderId="0" xfId="8" applyFont="1" applyFill="1" applyBorder="1" applyAlignment="1">
      <alignment horizontal="center" vertical="center" wrapText="1"/>
    </xf>
    <xf numFmtId="4" fontId="32" fillId="0" borderId="0" xfId="0" applyNumberFormat="1" applyFont="1"/>
    <xf numFmtId="0" fontId="55" fillId="0" borderId="0" xfId="8" applyFont="1" applyFill="1" applyAlignment="1">
      <alignment horizontal="center" vertical="center" wrapText="1"/>
    </xf>
    <xf numFmtId="0" fontId="52" fillId="0" borderId="0" xfId="8" applyFont="1" applyFill="1" applyAlignment="1">
      <alignment horizontal="left" vertical="center" wrapText="1"/>
    </xf>
    <xf numFmtId="43" fontId="52" fillId="0" borderId="0" xfId="8" applyNumberFormat="1" applyFont="1" applyFill="1" applyAlignment="1">
      <alignment horizontal="center" vertical="center" wrapText="1"/>
    </xf>
    <xf numFmtId="0" fontId="35" fillId="0" borderId="0" xfId="35" applyFon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2" fillId="0" borderId="1" xfId="0" applyFont="1" applyBorder="1" applyAlignment="1">
      <alignment horizontal="center" vertical="center" wrapText="1"/>
    </xf>
    <xf numFmtId="0" fontId="13" fillId="0" borderId="1" xfId="35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2" fillId="0" borderId="12" xfId="8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53" fillId="0" borderId="7" xfId="4" applyFont="1" applyFill="1" applyBorder="1" applyAlignment="1">
      <alignment horizontal="center" vertical="center" wrapText="1"/>
    </xf>
    <xf numFmtId="4" fontId="66" fillId="0" borderId="1" xfId="4" applyNumberFormat="1" applyFont="1" applyFill="1" applyBorder="1" applyAlignment="1">
      <alignment horizontal="center" vertical="center"/>
    </xf>
    <xf numFmtId="4" fontId="37" fillId="0" borderId="1" xfId="2" applyNumberFormat="1" applyFont="1" applyFill="1" applyBorder="1" applyAlignment="1">
      <alignment horizontal="left" vertical="center" wrapText="1"/>
    </xf>
    <xf numFmtId="0" fontId="3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8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3" fillId="0" borderId="8" xfId="4" applyFont="1" applyFill="1" applyBorder="1" applyAlignment="1">
      <alignment vertical="center" wrapText="1"/>
    </xf>
    <xf numFmtId="171" fontId="13" fillId="0" borderId="1" xfId="68" applyNumberFormat="1" applyFont="1" applyBorder="1" applyAlignment="1">
      <alignment horizontal="center" vertical="center" wrapText="1"/>
    </xf>
    <xf numFmtId="171" fontId="13" fillId="0" borderId="1" xfId="35" applyNumberFormat="1" applyFont="1" applyBorder="1" applyAlignment="1">
      <alignment horizontal="center" vertical="center" wrapText="1"/>
    </xf>
    <xf numFmtId="0" fontId="9" fillId="0" borderId="1" xfId="35" applyFont="1" applyBorder="1" applyAlignment="1">
      <alignment horizontal="center" vertical="center" wrapText="1"/>
    </xf>
    <xf numFmtId="0" fontId="9" fillId="0" borderId="0" xfId="35" applyFont="1" applyAlignment="1">
      <alignment horizontal="center" vertical="center"/>
    </xf>
    <xf numFmtId="0" fontId="9" fillId="0" borderId="0" xfId="35" applyFont="1"/>
    <xf numFmtId="0" fontId="70" fillId="0" borderId="0" xfId="35" applyFont="1"/>
    <xf numFmtId="0" fontId="66" fillId="0" borderId="1" xfId="0" applyFont="1" applyFill="1" applyBorder="1" applyAlignment="1">
      <alignment horizontal="center" vertical="center" wrapText="1"/>
    </xf>
    <xf numFmtId="0" fontId="67" fillId="0" borderId="1" xfId="0" applyFont="1" applyFill="1" applyBorder="1" applyAlignment="1">
      <alignment horizontal="left" vertical="center" wrapText="1"/>
    </xf>
    <xf numFmtId="166" fontId="56" fillId="0" borderId="1" xfId="0" applyNumberFormat="1" applyFont="1" applyFill="1" applyBorder="1" applyAlignment="1">
      <alignment horizontal="center" vertical="center" wrapText="1"/>
    </xf>
    <xf numFmtId="2" fontId="39" fillId="0" borderId="1" xfId="35" applyNumberFormat="1" applyFont="1" applyFill="1" applyBorder="1" applyAlignment="1">
      <alignment horizontal="center" vertical="center" wrapText="1"/>
    </xf>
    <xf numFmtId="166" fontId="66" fillId="0" borderId="1" xfId="0" applyNumberFormat="1" applyFont="1" applyFill="1" applyBorder="1" applyAlignment="1">
      <alignment horizontal="center" vertical="center" wrapText="1"/>
    </xf>
    <xf numFmtId="166" fontId="32" fillId="6" borderId="1" xfId="0" applyNumberFormat="1" applyFont="1" applyFill="1" applyBorder="1" applyAlignment="1">
      <alignment horizontal="center" vertical="center"/>
    </xf>
    <xf numFmtId="0" fontId="37" fillId="0" borderId="1" xfId="0" applyFont="1" applyBorder="1"/>
    <xf numFmtId="0" fontId="37" fillId="0" borderId="1" xfId="0" applyFont="1" applyBorder="1" applyAlignment="1">
      <alignment horizontal="left"/>
    </xf>
    <xf numFmtId="166" fontId="66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wrapText="1"/>
    </xf>
    <xf numFmtId="0" fontId="32" fillId="6" borderId="1" xfId="0" applyFont="1" applyFill="1" applyBorder="1" applyAlignment="1">
      <alignment horizontal="center" vertical="center"/>
    </xf>
    <xf numFmtId="1" fontId="32" fillId="6" borderId="1" xfId="0" applyNumberFormat="1" applyFont="1" applyFill="1" applyBorder="1" applyAlignment="1">
      <alignment horizontal="center" vertical="center"/>
    </xf>
    <xf numFmtId="0" fontId="37" fillId="4" borderId="1" xfId="0" applyFont="1" applyFill="1" applyBorder="1" applyAlignment="1">
      <alignment horizontal="left" wrapText="1"/>
    </xf>
    <xf numFmtId="0" fontId="37" fillId="0" borderId="1" xfId="0" applyFont="1" applyBorder="1" applyAlignment="1">
      <alignment horizontal="left" vertical="center" wrapText="1" shrinkToFit="1"/>
    </xf>
    <xf numFmtId="0" fontId="56" fillId="0" borderId="1" xfId="0" applyFont="1" applyBorder="1" applyAlignment="1">
      <alignment horizontal="left" vertical="center" wrapText="1"/>
    </xf>
    <xf numFmtId="0" fontId="58" fillId="0" borderId="1" xfId="0" applyFont="1" applyBorder="1" applyAlignment="1">
      <alignment horizontal="center" vertical="center" textRotation="90" wrapText="1"/>
    </xf>
    <xf numFmtId="43" fontId="58" fillId="0" borderId="7" xfId="69" applyFont="1" applyFill="1" applyBorder="1" applyAlignment="1">
      <alignment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textRotation="90" wrapText="1"/>
    </xf>
    <xf numFmtId="174" fontId="52" fillId="0" borderId="18" xfId="77" applyNumberFormat="1" applyFont="1" applyFill="1" applyBorder="1" applyAlignment="1" applyProtection="1">
      <alignment horizontal="center" vertical="center" wrapText="1"/>
    </xf>
    <xf numFmtId="0" fontId="13" fillId="0" borderId="0" xfId="7" applyFont="1" applyFill="1"/>
    <xf numFmtId="0" fontId="13" fillId="0" borderId="1" xfId="7" applyFont="1" applyFill="1" applyBorder="1"/>
    <xf numFmtId="0" fontId="15" fillId="0" borderId="1" xfId="7" applyFont="1" applyFill="1" applyBorder="1"/>
    <xf numFmtId="0" fontId="13" fillId="0" borderId="1" xfId="2" applyFont="1" applyFill="1" applyBorder="1"/>
    <xf numFmtId="0" fontId="15" fillId="0" borderId="1" xfId="2" applyFont="1" applyFill="1" applyBorder="1" applyAlignment="1">
      <alignment vertical="center"/>
    </xf>
    <xf numFmtId="0" fontId="15" fillId="0" borderId="1" xfId="2" applyFont="1" applyFill="1" applyBorder="1"/>
    <xf numFmtId="0" fontId="40" fillId="0" borderId="1" xfId="2" applyFont="1" applyFill="1" applyBorder="1" applyAlignment="1">
      <alignment vertical="center"/>
    </xf>
    <xf numFmtId="0" fontId="40" fillId="0" borderId="1" xfId="2" applyFont="1" applyFill="1" applyBorder="1"/>
    <xf numFmtId="0" fontId="36" fillId="0" borderId="2" xfId="0" applyFont="1" applyBorder="1" applyAlignment="1">
      <alignment horizontal="right" vertical="center"/>
    </xf>
    <xf numFmtId="0" fontId="36" fillId="0" borderId="3" xfId="0" applyFont="1" applyBorder="1" applyAlignment="1">
      <alignment horizontal="right" vertical="center"/>
    </xf>
    <xf numFmtId="0" fontId="36" fillId="0" borderId="4" xfId="0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41" fillId="0" borderId="2" xfId="0" applyFont="1" applyBorder="1" applyAlignment="1">
      <alignment horizontal="right" vertical="center" wrapText="1"/>
    </xf>
    <xf numFmtId="0" fontId="41" fillId="0" borderId="3" xfId="0" applyFont="1" applyBorder="1" applyAlignment="1">
      <alignment horizontal="right" vertical="center" wrapText="1"/>
    </xf>
    <xf numFmtId="0" fontId="41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/>
    </xf>
    <xf numFmtId="0" fontId="41" fillId="0" borderId="2" xfId="0" applyFont="1" applyFill="1" applyBorder="1" applyAlignment="1">
      <alignment horizontal="right" vertical="center" wrapText="1"/>
    </xf>
    <xf numFmtId="0" fontId="41" fillId="0" borderId="3" xfId="0" applyFont="1" applyFill="1" applyBorder="1" applyAlignment="1">
      <alignment horizontal="right" vertical="center" wrapText="1"/>
    </xf>
    <xf numFmtId="0" fontId="41" fillId="0" borderId="4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right" wrapText="1"/>
    </xf>
    <xf numFmtId="4" fontId="24" fillId="0" borderId="1" xfId="0" applyNumberFormat="1" applyFont="1" applyFill="1" applyBorder="1" applyAlignment="1">
      <alignment horizontal="center" vertical="center" wrapText="1"/>
    </xf>
    <xf numFmtId="166" fontId="24" fillId="0" borderId="8" xfId="0" applyNumberFormat="1" applyFont="1" applyFill="1" applyBorder="1" applyAlignment="1">
      <alignment horizontal="center" vertical="center" wrapText="1"/>
    </xf>
    <xf numFmtId="166" fontId="2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1" fontId="23" fillId="0" borderId="2" xfId="0" applyNumberFormat="1" applyFont="1" applyFill="1" applyBorder="1" applyAlignment="1">
      <alignment horizontal="center" vertical="center"/>
    </xf>
    <xf numFmtId="1" fontId="23" fillId="0" borderId="3" xfId="0" applyNumberFormat="1" applyFont="1" applyFill="1" applyBorder="1" applyAlignment="1">
      <alignment horizontal="center" vertical="center"/>
    </xf>
    <xf numFmtId="1" fontId="23" fillId="0" borderId="4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vertical="center" wrapText="1"/>
    </xf>
    <xf numFmtId="4" fontId="29" fillId="0" borderId="8" xfId="3" applyNumberFormat="1" applyFont="1" applyFill="1" applyBorder="1" applyAlignment="1">
      <alignment horizontal="center" vertical="center" wrapText="1"/>
    </xf>
    <xf numFmtId="4" fontId="29" fillId="0" borderId="7" xfId="3" applyNumberFormat="1" applyFont="1" applyFill="1" applyBorder="1" applyAlignment="1">
      <alignment horizontal="center" vertical="center" wrapText="1"/>
    </xf>
    <xf numFmtId="4" fontId="29" fillId="0" borderId="4" xfId="3" applyNumberFormat="1" applyFont="1" applyFill="1" applyBorder="1" applyAlignment="1">
      <alignment horizontal="center" vertical="center" wrapText="1"/>
    </xf>
    <xf numFmtId="4" fontId="29" fillId="0" borderId="2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4" fontId="31" fillId="0" borderId="0" xfId="3" applyNumberFormat="1" applyFont="1" applyFill="1" applyAlignment="1">
      <alignment horizontal="center"/>
    </xf>
    <xf numFmtId="0" fontId="53" fillId="0" borderId="1" xfId="4" applyFont="1" applyBorder="1" applyAlignment="1">
      <alignment horizontal="center" vertical="center" wrapText="1"/>
    </xf>
    <xf numFmtId="0" fontId="63" fillId="0" borderId="1" xfId="4" applyFont="1" applyFill="1" applyBorder="1" applyAlignment="1">
      <alignment horizontal="center" vertical="center" wrapText="1"/>
    </xf>
    <xf numFmtId="0" fontId="53" fillId="0" borderId="8" xfId="4" applyFont="1" applyFill="1" applyBorder="1" applyAlignment="1">
      <alignment horizontal="center" vertical="center" wrapText="1"/>
    </xf>
    <xf numFmtId="0" fontId="53" fillId="0" borderId="7" xfId="4" applyFont="1" applyFill="1" applyBorder="1" applyAlignment="1">
      <alignment horizontal="center" vertical="center" wrapText="1"/>
    </xf>
    <xf numFmtId="0" fontId="51" fillId="2" borderId="0" xfId="4" applyFont="1" applyFill="1" applyBorder="1" applyAlignment="1">
      <alignment horizontal="center" vertical="center"/>
    </xf>
    <xf numFmtId="0" fontId="52" fillId="0" borderId="0" xfId="4" applyFont="1" applyFill="1" applyAlignment="1">
      <alignment horizontal="right"/>
    </xf>
    <xf numFmtId="0" fontId="52" fillId="0" borderId="0" xfId="0" applyFont="1" applyAlignment="1">
      <alignment horizontal="left" vertical="center" wrapText="1"/>
    </xf>
    <xf numFmtId="0" fontId="13" fillId="0" borderId="1" xfId="35" applyFont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53" fillId="0" borderId="1" xfId="4" applyFont="1" applyBorder="1" applyAlignment="1">
      <alignment horizontal="center" vertical="center"/>
    </xf>
    <xf numFmtId="4" fontId="54" fillId="0" borderId="1" xfId="70" applyNumberFormat="1" applyFont="1" applyFill="1" applyBorder="1" applyAlignment="1">
      <alignment horizontal="center" vertical="center" wrapText="1"/>
    </xf>
    <xf numFmtId="0" fontId="35" fillId="0" borderId="0" xfId="35" applyFont="1" applyAlignment="1">
      <alignment horizontal="center" vertical="center"/>
    </xf>
    <xf numFmtId="0" fontId="58" fillId="0" borderId="1" xfId="4" applyFont="1" applyBorder="1" applyAlignment="1">
      <alignment horizontal="center" vertical="center" wrapText="1"/>
    </xf>
    <xf numFmtId="4" fontId="13" fillId="0" borderId="1" xfId="70" applyNumberFormat="1" applyFont="1" applyFill="1" applyBorder="1" applyAlignment="1">
      <alignment horizontal="center" vertical="center" wrapText="1"/>
    </xf>
    <xf numFmtId="0" fontId="13" fillId="0" borderId="2" xfId="35" applyFont="1" applyBorder="1" applyAlignment="1">
      <alignment horizontal="center" vertical="center" wrapText="1"/>
    </xf>
    <xf numFmtId="0" fontId="13" fillId="0" borderId="4" xfId="35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3" fillId="0" borderId="8" xfId="35" applyFont="1" applyBorder="1" applyAlignment="1">
      <alignment horizontal="center" vertical="center" wrapText="1"/>
    </xf>
    <xf numFmtId="0" fontId="13" fillId="0" borderId="7" xfId="35" applyFont="1" applyBorder="1" applyAlignment="1">
      <alignment horizontal="center" vertical="center" wrapText="1"/>
    </xf>
    <xf numFmtId="0" fontId="59" fillId="0" borderId="6" xfId="0" applyFont="1" applyBorder="1" applyAlignment="1">
      <alignment horizontal="right" vertical="center"/>
    </xf>
    <xf numFmtId="0" fontId="58" fillId="4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2" fontId="13" fillId="4" borderId="1" xfId="35" applyNumberFormat="1" applyFont="1" applyFill="1" applyBorder="1" applyAlignment="1">
      <alignment horizontal="center" vertical="center" wrapText="1"/>
    </xf>
    <xf numFmtId="2" fontId="13" fillId="4" borderId="1" xfId="35" applyNumberFormat="1" applyFont="1" applyFill="1" applyBorder="1" applyAlignment="1">
      <alignment horizontal="center" vertical="center" textRotation="90" wrapText="1"/>
    </xf>
    <xf numFmtId="0" fontId="55" fillId="0" borderId="0" xfId="0" applyFont="1" applyBorder="1" applyAlignment="1">
      <alignment horizontal="center" vertical="center"/>
    </xf>
    <xf numFmtId="0" fontId="66" fillId="4" borderId="1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right" vertical="center" wrapText="1"/>
    </xf>
    <xf numFmtId="0" fontId="35" fillId="0" borderId="1" xfId="0" applyFont="1" applyBorder="1" applyAlignment="1">
      <alignment horizontal="center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61" fillId="5" borderId="1" xfId="0" applyFont="1" applyFill="1" applyBorder="1" applyAlignment="1">
      <alignment horizontal="center" vertical="center" wrapText="1"/>
    </xf>
    <xf numFmtId="0" fontId="52" fillId="0" borderId="6" xfId="0" applyFont="1" applyBorder="1" applyAlignment="1">
      <alignment horizontal="center" vertical="center"/>
    </xf>
    <xf numFmtId="4" fontId="13" fillId="0" borderId="0" xfId="70" applyNumberFormat="1" applyFont="1" applyFill="1" applyBorder="1" applyAlignment="1">
      <alignment horizontal="center" vertical="center" wrapText="1"/>
    </xf>
    <xf numFmtId="0" fontId="58" fillId="0" borderId="0" xfId="4" applyFont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 wrapText="1"/>
    </xf>
    <xf numFmtId="0" fontId="58" fillId="0" borderId="11" xfId="0" applyFont="1" applyBorder="1" applyAlignment="1">
      <alignment horizontal="center" vertical="center" wrapText="1"/>
    </xf>
    <xf numFmtId="0" fontId="58" fillId="0" borderId="7" xfId="0" applyFont="1" applyBorder="1" applyAlignment="1">
      <alignment horizontal="center" vertical="center" wrapText="1"/>
    </xf>
    <xf numFmtId="0" fontId="58" fillId="0" borderId="8" xfId="0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61" fillId="0" borderId="8" xfId="0" applyFont="1" applyBorder="1" applyAlignment="1">
      <alignment horizontal="center" vertical="center" wrapText="1"/>
    </xf>
    <xf numFmtId="0" fontId="61" fillId="0" borderId="11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4" fontId="13" fillId="0" borderId="8" xfId="70" applyNumberFormat="1" applyFont="1" applyFill="1" applyBorder="1" applyAlignment="1">
      <alignment horizontal="center" vertical="center" wrapText="1"/>
    </xf>
    <xf numFmtId="4" fontId="13" fillId="0" borderId="7" xfId="70" applyNumberFormat="1" applyFont="1" applyFill="1" applyBorder="1" applyAlignment="1">
      <alignment horizontal="center" vertical="center" wrapText="1"/>
    </xf>
    <xf numFmtId="0" fontId="66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8" fillId="0" borderId="1" xfId="0" applyFont="1" applyFill="1" applyBorder="1" applyAlignment="1">
      <alignment horizontal="center" vertical="center" wrapText="1"/>
    </xf>
    <xf numFmtId="0" fontId="58" fillId="0" borderId="2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0" fontId="58" fillId="0" borderId="4" xfId="0" applyFont="1" applyBorder="1" applyAlignment="1">
      <alignment horizontal="center" vertical="center" wrapText="1"/>
    </xf>
    <xf numFmtId="0" fontId="59" fillId="0" borderId="8" xfId="0" applyFont="1" applyFill="1" applyBorder="1" applyAlignment="1">
      <alignment horizontal="center" vertical="center" wrapText="1"/>
    </xf>
    <xf numFmtId="0" fontId="59" fillId="0" borderId="11" xfId="0" applyFont="1" applyFill="1" applyBorder="1" applyAlignment="1">
      <alignment horizontal="center" vertical="center" wrapText="1"/>
    </xf>
    <xf numFmtId="0" fontId="59" fillId="0" borderId="7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12" xfId="8" applyFont="1" applyFill="1" applyBorder="1" applyAlignment="1">
      <alignment horizontal="center" vertical="center" wrapText="1"/>
    </xf>
    <xf numFmtId="2" fontId="13" fillId="0" borderId="1" xfId="35" applyNumberFormat="1" applyFont="1" applyFill="1" applyBorder="1" applyAlignment="1">
      <alignment horizontal="center" vertical="center" wrapText="1"/>
    </xf>
    <xf numFmtId="0" fontId="52" fillId="0" borderId="0" xfId="8" applyFont="1" applyFill="1" applyAlignment="1">
      <alignment horizontal="center" vertical="center" wrapText="1"/>
    </xf>
    <xf numFmtId="4" fontId="54" fillId="0" borderId="8" xfId="70" applyNumberFormat="1" applyFont="1" applyFill="1" applyBorder="1" applyAlignment="1">
      <alignment horizontal="center" vertical="center" wrapText="1"/>
    </xf>
    <xf numFmtId="4" fontId="54" fillId="0" borderId="7" xfId="70" applyNumberFormat="1" applyFont="1" applyFill="1" applyBorder="1" applyAlignment="1">
      <alignment horizontal="center" vertical="center" wrapText="1"/>
    </xf>
    <xf numFmtId="0" fontId="53" fillId="0" borderId="1" xfId="8" applyFont="1" applyFill="1" applyBorder="1" applyAlignment="1">
      <alignment horizontal="center" vertical="center" wrapText="1"/>
    </xf>
    <xf numFmtId="0" fontId="53" fillId="0" borderId="16" xfId="8" applyFont="1" applyFill="1" applyBorder="1" applyAlignment="1">
      <alignment horizontal="center" vertical="center" wrapText="1"/>
    </xf>
    <xf numFmtId="0" fontId="53" fillId="0" borderId="12" xfId="8" applyFont="1" applyFill="1" applyBorder="1" applyAlignment="1">
      <alignment horizontal="center" vertical="center" wrapText="1"/>
    </xf>
    <xf numFmtId="0" fontId="53" fillId="0" borderId="15" xfId="8" applyFont="1" applyFill="1" applyBorder="1" applyAlignment="1">
      <alignment horizontal="center" vertical="center" wrapText="1"/>
    </xf>
    <xf numFmtId="0" fontId="53" fillId="0" borderId="20" xfId="8" applyFont="1" applyFill="1" applyBorder="1" applyAlignment="1">
      <alignment horizontal="center" vertical="center" wrapText="1"/>
    </xf>
    <xf numFmtId="0" fontId="53" fillId="0" borderId="14" xfId="8" applyFont="1" applyFill="1" applyBorder="1" applyAlignment="1">
      <alignment horizontal="center" vertical="center" wrapText="1"/>
    </xf>
    <xf numFmtId="0" fontId="52" fillId="0" borderId="12" xfId="8" applyFont="1" applyFill="1" applyBorder="1" applyAlignment="1">
      <alignment horizontal="center" vertical="center" wrapText="1"/>
    </xf>
    <xf numFmtId="0" fontId="63" fillId="0" borderId="1" xfId="8" applyFont="1" applyFill="1" applyBorder="1" applyAlignment="1">
      <alignment horizontal="center" vertical="center" wrapText="1"/>
    </xf>
    <xf numFmtId="0" fontId="59" fillId="0" borderId="0" xfId="8" applyFont="1" applyFill="1" applyAlignment="1">
      <alignment horizontal="center" vertical="center" wrapText="1"/>
    </xf>
    <xf numFmtId="0" fontId="59" fillId="0" borderId="0" xfId="8" applyFont="1" applyFill="1" applyAlignment="1">
      <alignment horizontal="center" vertical="center"/>
    </xf>
    <xf numFmtId="0" fontId="61" fillId="0" borderId="18" xfId="8" applyFont="1" applyFill="1" applyBorder="1" applyAlignment="1">
      <alignment horizontal="center" vertical="center"/>
    </xf>
    <xf numFmtId="0" fontId="61" fillId="0" borderId="16" xfId="8" applyFont="1" applyFill="1" applyBorder="1" applyAlignment="1">
      <alignment horizontal="center" vertical="center"/>
    </xf>
    <xf numFmtId="0" fontId="52" fillId="0" borderId="17" xfId="8" applyFont="1" applyFill="1" applyBorder="1" applyAlignment="1">
      <alignment horizontal="center" vertical="center" wrapText="1"/>
    </xf>
    <xf numFmtId="0" fontId="52" fillId="0" borderId="19" xfId="8" applyFont="1" applyFill="1" applyBorder="1" applyAlignment="1">
      <alignment horizontal="center" vertical="center" wrapText="1"/>
    </xf>
    <xf numFmtId="0" fontId="52" fillId="0" borderId="21" xfId="8" applyFont="1" applyFill="1" applyBorder="1" applyAlignment="1">
      <alignment horizontal="center" vertical="center" wrapText="1"/>
    </xf>
    <xf numFmtId="0" fontId="53" fillId="0" borderId="18" xfId="8" applyFont="1" applyFill="1" applyBorder="1" applyAlignment="1">
      <alignment horizontal="center" vertical="center" wrapText="1"/>
    </xf>
    <xf numFmtId="2" fontId="54" fillId="0" borderId="12" xfId="35" applyNumberFormat="1" applyFont="1" applyFill="1" applyBorder="1" applyAlignment="1">
      <alignment horizontal="center" vertical="center" wrapText="1"/>
    </xf>
    <xf numFmtId="4" fontId="52" fillId="0" borderId="22" xfId="8" applyNumberFormat="1" applyFont="1" applyFill="1" applyBorder="1" applyAlignment="1">
      <alignment horizontal="center" vertical="center" wrapText="1"/>
    </xf>
    <xf numFmtId="0" fontId="52" fillId="0" borderId="22" xfId="8" applyFont="1" applyFill="1" applyBorder="1" applyAlignment="1">
      <alignment horizontal="center" vertical="center" wrapText="1"/>
    </xf>
    <xf numFmtId="0" fontId="63" fillId="0" borderId="18" xfId="8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right" vertical="center" wrapText="1"/>
    </xf>
    <xf numFmtId="0" fontId="36" fillId="0" borderId="3" xfId="0" applyFont="1" applyFill="1" applyBorder="1" applyAlignment="1">
      <alignment horizontal="right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49" fillId="0" borderId="8" xfId="0" applyFont="1" applyFill="1" applyBorder="1" applyAlignment="1">
      <alignment horizontal="center" vertical="center" wrapText="1"/>
    </xf>
    <xf numFmtId="0" fontId="49" fillId="0" borderId="7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17" fillId="0" borderId="0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right" wrapText="1"/>
    </xf>
    <xf numFmtId="0" fontId="36" fillId="0" borderId="2" xfId="0" applyFont="1" applyFill="1" applyBorder="1" applyAlignment="1">
      <alignment horizontal="left" vertical="center" wrapText="1"/>
    </xf>
    <xf numFmtId="0" fontId="36" fillId="0" borderId="3" xfId="0" applyFont="1" applyFill="1" applyBorder="1" applyAlignment="1">
      <alignment horizontal="left" vertical="center" wrapText="1"/>
    </xf>
    <xf numFmtId="0" fontId="36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left" vertical="center" wrapText="1"/>
    </xf>
    <xf numFmtId="0" fontId="42" fillId="0" borderId="3" xfId="0" applyFont="1" applyFill="1" applyBorder="1" applyAlignment="1">
      <alignment horizontal="left" vertical="center" wrapText="1"/>
    </xf>
    <xf numFmtId="0" fontId="42" fillId="0" borderId="4" xfId="0" applyFont="1" applyFill="1" applyBorder="1" applyAlignment="1">
      <alignment horizontal="left" vertical="center" wrapText="1"/>
    </xf>
    <xf numFmtId="0" fontId="32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5" fillId="0" borderId="0" xfId="6" applyNumberFormat="1" applyFont="1" applyFill="1" applyAlignment="1" applyProtection="1">
      <alignment horizontal="center" vertical="center"/>
      <protection hidden="1"/>
    </xf>
    <xf numFmtId="0" fontId="38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8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8" fillId="0" borderId="1" xfId="2" applyNumberFormat="1" applyFont="1" applyFill="1" applyBorder="1" applyAlignment="1" applyProtection="1">
      <alignment horizontal="left" vertical="center" wrapText="1"/>
      <protection hidden="1"/>
    </xf>
    <xf numFmtId="4" fontId="37" fillId="0" borderId="1" xfId="2" applyNumberFormat="1" applyFont="1" applyFill="1" applyBorder="1" applyAlignment="1">
      <alignment horizontal="left" vertical="center" wrapText="1"/>
    </xf>
    <xf numFmtId="0" fontId="14" fillId="0" borderId="6" xfId="2" applyFont="1" applyFill="1" applyBorder="1" applyAlignment="1">
      <alignment horizontal="center"/>
    </xf>
    <xf numFmtId="0" fontId="3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5" fillId="3" borderId="0" xfId="2" applyFont="1" applyFill="1" applyAlignment="1">
      <alignment horizontal="center" wrapText="1"/>
    </xf>
    <xf numFmtId="0" fontId="35" fillId="0" borderId="1" xfId="0" applyFont="1" applyFill="1" applyBorder="1" applyAlignment="1">
      <alignment horizontal="center" vertical="center" wrapText="1"/>
    </xf>
    <xf numFmtId="4" fontId="37" fillId="0" borderId="8" xfId="2" applyNumberFormat="1" applyFont="1" applyFill="1" applyBorder="1" applyAlignment="1">
      <alignment horizontal="left" vertical="top" wrapText="1"/>
    </xf>
    <xf numFmtId="4" fontId="37" fillId="0" borderId="11" xfId="2" applyNumberFormat="1" applyFont="1" applyFill="1" applyBorder="1" applyAlignment="1">
      <alignment horizontal="left" vertical="top" wrapText="1"/>
    </xf>
    <xf numFmtId="4" fontId="37" fillId="0" borderId="7" xfId="2" applyNumberFormat="1" applyFont="1" applyFill="1" applyBorder="1" applyAlignment="1">
      <alignment horizontal="left" vertical="top" wrapText="1"/>
    </xf>
    <xf numFmtId="0" fontId="14" fillId="0" borderId="0" xfId="2" applyFont="1" applyFill="1" applyAlignment="1">
      <alignment horizontal="center" wrapText="1"/>
    </xf>
    <xf numFmtId="4" fontId="37" fillId="0" borderId="8" xfId="2" applyNumberFormat="1" applyFont="1" applyFill="1" applyBorder="1" applyAlignment="1">
      <alignment horizontal="left" vertical="center" wrapText="1"/>
    </xf>
    <xf numFmtId="4" fontId="37" fillId="0" borderId="11" xfId="2" applyNumberFormat="1" applyFont="1" applyFill="1" applyBorder="1" applyAlignment="1">
      <alignment horizontal="left" vertical="center" wrapText="1"/>
    </xf>
    <xf numFmtId="4" fontId="37" fillId="0" borderId="7" xfId="2" applyNumberFormat="1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5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7" applyFont="1" applyFill="1" applyAlignment="1">
      <alignment horizontal="center" wrapText="1"/>
    </xf>
    <xf numFmtId="0" fontId="43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</cellXfs>
  <cellStyles count="78">
    <cellStyle name="Excel Built-in Normal" xfId="4"/>
    <cellStyle name="Excel Built-in Normal 1" xfId="8"/>
    <cellStyle name="Excel Built-in Normal 10" xfId="9"/>
    <cellStyle name="Excel Built-in Normal 11" xfId="10"/>
    <cellStyle name="Excel Built-in Normal 12" xfId="11"/>
    <cellStyle name="Excel Built-in Normal 13" xfId="12"/>
    <cellStyle name="Excel Built-in Normal 14" xfId="13"/>
    <cellStyle name="Excel Built-in Normal 15" xfId="14"/>
    <cellStyle name="Excel Built-in Normal 16" xfId="15"/>
    <cellStyle name="Excel Built-in Normal 17" xfId="16"/>
    <cellStyle name="Excel Built-in Normal 18" xfId="17"/>
    <cellStyle name="Excel Built-in Normal 19" xfId="18"/>
    <cellStyle name="Excel Built-in Normal 2" xfId="19"/>
    <cellStyle name="Excel Built-in Normal 20" xfId="20"/>
    <cellStyle name="Excel Built-in Normal 21" xfId="21"/>
    <cellStyle name="Excel Built-in Normal 22" xfId="22"/>
    <cellStyle name="Excel Built-in Normal 23" xfId="23"/>
    <cellStyle name="Excel Built-in Normal 24" xfId="24"/>
    <cellStyle name="Excel Built-in Normal 25" xfId="25"/>
    <cellStyle name="Excel Built-in Normal 26" xfId="26"/>
    <cellStyle name="Excel Built-in Normal 3" xfId="27"/>
    <cellStyle name="Excel Built-in Normal 4" xfId="28"/>
    <cellStyle name="Excel Built-in Normal 5" xfId="29"/>
    <cellStyle name="Excel Built-in Normal 6" xfId="30"/>
    <cellStyle name="Excel Built-in Normal 7" xfId="31"/>
    <cellStyle name="Excel Built-in Normal 8" xfId="32"/>
    <cellStyle name="Excel Built-in Normal 9" xfId="33"/>
    <cellStyle name="Excel Built-in Normal_Анализ по 223" xfId="34"/>
    <cellStyle name="Обычный" xfId="0" builtinId="0"/>
    <cellStyle name="Обычный 2" xfId="1"/>
    <cellStyle name="Обычный 2 1" xfId="35"/>
    <cellStyle name="Обычный 2 10" xfId="36"/>
    <cellStyle name="Обычный 2 11" xfId="37"/>
    <cellStyle name="Обычный 2 12" xfId="38"/>
    <cellStyle name="Обычный 2 13" xfId="39"/>
    <cellStyle name="Обычный 2 14" xfId="40"/>
    <cellStyle name="Обычный 2 15" xfId="41"/>
    <cellStyle name="Обычный 2 16" xfId="42"/>
    <cellStyle name="Обычный 2 17" xfId="43"/>
    <cellStyle name="Обычный 2 18" xfId="44"/>
    <cellStyle name="Обычный 2 19" xfId="45"/>
    <cellStyle name="Обычный 2 2" xfId="2"/>
    <cellStyle name="Обычный 2 2 2" xfId="7"/>
    <cellStyle name="Обычный 2 2_Анализ по 223" xfId="46"/>
    <cellStyle name="Обычный 2 20" xfId="47"/>
    <cellStyle name="Обычный 2 21" xfId="48"/>
    <cellStyle name="Обычный 2 22" xfId="49"/>
    <cellStyle name="Обычный 2 23" xfId="50"/>
    <cellStyle name="Обычный 2 24" xfId="51"/>
    <cellStyle name="Обычный 2 25" xfId="52"/>
    <cellStyle name="Обычный 2 26" xfId="53"/>
    <cellStyle name="Обычный 2 27" xfId="54"/>
    <cellStyle name="Обычный 2 28" xfId="71"/>
    <cellStyle name="Обычный 2 3" xfId="55"/>
    <cellStyle name="Обычный 2 3 2" xfId="72"/>
    <cellStyle name="Обычный 2 4" xfId="6"/>
    <cellStyle name="Обычный 2 5" xfId="56"/>
    <cellStyle name="Обычный 2 6" xfId="57"/>
    <cellStyle name="Обычный 2 7" xfId="58"/>
    <cellStyle name="Обычный 2 8" xfId="59"/>
    <cellStyle name="Обычный 2 9" xfId="60"/>
    <cellStyle name="Обычный 3" xfId="3"/>
    <cellStyle name="Обычный 3 2" xfId="61"/>
    <cellStyle name="Обычный 3 3" xfId="70"/>
    <cellStyle name="Обычный 4" xfId="5"/>
    <cellStyle name="Обычный 4 2" xfId="62"/>
    <cellStyle name="Обычный 5" xfId="63"/>
    <cellStyle name="Обычный 6" xfId="64"/>
    <cellStyle name="Обычный 7" xfId="73"/>
    <cellStyle name="Обычный 8" xfId="74"/>
    <cellStyle name="Процентный 2" xfId="65"/>
    <cellStyle name="Финансовый" xfId="77" builtinId="3"/>
    <cellStyle name="Финансовый 2" xfId="66"/>
    <cellStyle name="Финансовый 3" xfId="67"/>
    <cellStyle name="Финансовый 4" xfId="68"/>
    <cellStyle name="Финансовый 5" xfId="69"/>
    <cellStyle name="Финансовый 6" xfId="75"/>
    <cellStyle name="Финансовый 7" xfId="76"/>
  </cellStyles>
  <dxfs count="0"/>
  <tableStyles count="0" defaultTableStyle="TableStyleMedium9" defaultPivotStyle="PivotStyleLight16"/>
  <colors>
    <mruColors>
      <color rgb="FF96F4B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mfin\&#1082;&#1086;&#1084;&#1080;&#1090;&#1077;&#1090;%20&#1092;&#1080;&#1085;&#1072;&#1085;&#1089;&#1086;&#1074;\&#1082;&#1086;&#1084;&#1080;&#1090;&#1077;&#1090;%20&#1092;&#1080;&#1085;&#1072;&#1085;&#1089;&#1086;&#1074;\&#1086;&#1090;&#1087;&#1088;&#1072;&#1074;&#1082;&#1072;%20&#1101;&#1083;%20&#1087;&#1086;&#1095;&#1090;&#1099;\&#1042;&#1061;&#1054;&#1044;&#1071;&#1065;&#1048;&#1045;%20&#1055;&#1048;&#1057;&#1068;&#1052;&#1040;\2017\09-&#1057;&#1077;&#1085;&#1090;&#1103;&#1073;&#1088;&#1100;%202017\11.09.2017\&#1057;&#1082;&#1072;&#1079;&#1082;&#1072;\&#1044;&#1054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mfin\&#1082;&#1086;&#1084;&#1080;&#1090;&#1077;&#1090;%20&#1092;&#1080;&#1085;&#1072;&#1085;&#1089;&#1086;&#1074;\&#1082;&#1086;&#1084;&#1080;&#1090;&#1077;&#1090;%20&#1092;&#1080;&#1085;&#1072;&#1085;&#1089;&#1086;&#1074;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раскладка"/>
      <sheetName val="ЦРР мест бюдж"/>
      <sheetName val="ЮГОРКА мест бюдж"/>
      <sheetName val="СКАЗКА мест бюдж"/>
      <sheetName val="РЯБИНУШКА мест бюдж"/>
      <sheetName val="СОЛНЫШКО мест бюдж"/>
      <sheetName val="ДК ОКТЯБРЬ"/>
      <sheetName val="ДЦ ЭТВИТ"/>
      <sheetName val="БИБЛИОТЕКА"/>
      <sheetName val="МУЗЕЙ"/>
      <sheetName val="ДЮСШ"/>
      <sheetName val="ДМШ"/>
      <sheetName val="ЦРТДЮ"/>
      <sheetName val="ЗВЕЗДНЫЙ"/>
      <sheetName val="КП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4"/>
  <sheetViews>
    <sheetView zoomScale="80" zoomScaleNormal="80" workbookViewId="0">
      <selection activeCell="A3" sqref="A3:U3"/>
    </sheetView>
  </sheetViews>
  <sheetFormatPr defaultRowHeight="15"/>
  <cols>
    <col min="1" max="6" width="9.140625" style="1"/>
    <col min="7" max="7" width="12.140625" style="1" customWidth="1"/>
    <col min="8" max="8" width="17.140625" style="1" customWidth="1"/>
    <col min="9" max="9" width="12.5703125" style="1" customWidth="1"/>
    <col min="10" max="10" width="7.85546875" style="1" customWidth="1"/>
    <col min="11" max="11" width="13.85546875" style="1" customWidth="1"/>
    <col min="12" max="12" width="9.7109375" style="1" customWidth="1"/>
    <col min="13" max="13" width="12.85546875" style="1" customWidth="1"/>
    <col min="14" max="14" width="7.85546875" style="1" customWidth="1"/>
    <col min="15" max="15" width="13.85546875" style="1" customWidth="1"/>
    <col min="16" max="16" width="11.28515625" style="1" customWidth="1"/>
    <col min="17" max="17" width="12.85546875" style="1" customWidth="1"/>
    <col min="18" max="18" width="7.85546875" style="1" customWidth="1"/>
    <col min="19" max="19" width="13.85546875" style="1" customWidth="1"/>
    <col min="20" max="20" width="11" style="1" customWidth="1"/>
    <col min="21" max="21" width="12.85546875" style="1" customWidth="1"/>
    <col min="22" max="16384" width="9.140625" style="1"/>
  </cols>
  <sheetData>
    <row r="1" spans="1:21" ht="15" customHeight="1">
      <c r="A1" s="378" t="s">
        <v>125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</row>
    <row r="2" spans="1:21" ht="18.75" customHeight="1">
      <c r="A2" s="384" t="s">
        <v>19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</row>
    <row r="3" spans="1:21" ht="39.75" customHeight="1">
      <c r="A3" s="385" t="s">
        <v>99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</row>
    <row r="4" spans="1:21" ht="15" customHeight="1">
      <c r="A4" s="382" t="s">
        <v>309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</row>
    <row r="5" spans="1:21" ht="15" customHeight="1">
      <c r="A5" s="383" t="s">
        <v>28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</row>
    <row r="6" spans="1:21" ht="15" customHeight="1">
      <c r="A6" s="67" t="s">
        <v>269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</row>
    <row r="7" spans="1:21">
      <c r="A7" s="36"/>
      <c r="B7" s="36"/>
      <c r="C7" s="36"/>
      <c r="D7" s="36"/>
      <c r="E7" s="36"/>
      <c r="F7" s="36"/>
      <c r="G7" s="36"/>
      <c r="H7" s="36"/>
      <c r="I7" s="36"/>
    </row>
    <row r="8" spans="1:21" ht="27" customHeight="1">
      <c r="A8" s="380" t="s">
        <v>15</v>
      </c>
      <c r="B8" s="381"/>
      <c r="C8" s="381"/>
      <c r="D8" s="381"/>
      <c r="E8" s="381"/>
      <c r="F8" s="381"/>
      <c r="G8" s="381"/>
      <c r="H8" s="381"/>
      <c r="I8" s="381"/>
      <c r="J8" s="379" t="s">
        <v>292</v>
      </c>
      <c r="K8" s="379"/>
      <c r="L8" s="379"/>
      <c r="M8" s="379"/>
      <c r="N8" s="379" t="s">
        <v>293</v>
      </c>
      <c r="O8" s="379"/>
      <c r="P8" s="379"/>
      <c r="Q8" s="379"/>
      <c r="R8" s="379" t="s">
        <v>294</v>
      </c>
      <c r="S8" s="379"/>
      <c r="T8" s="379"/>
      <c r="U8" s="379"/>
    </row>
    <row r="9" spans="1:21" s="9" customFormat="1" ht="31.5">
      <c r="A9" s="52" t="s">
        <v>0</v>
      </c>
      <c r="B9" s="52" t="s">
        <v>1</v>
      </c>
      <c r="C9" s="52" t="s">
        <v>2</v>
      </c>
      <c r="D9" s="52" t="s">
        <v>3</v>
      </c>
      <c r="E9" s="52" t="s">
        <v>21</v>
      </c>
      <c r="F9" s="52" t="s">
        <v>4</v>
      </c>
      <c r="G9" s="52" t="s">
        <v>5</v>
      </c>
      <c r="H9" s="52" t="s">
        <v>20</v>
      </c>
      <c r="I9" s="68" t="s">
        <v>98</v>
      </c>
      <c r="J9" s="52" t="s">
        <v>40</v>
      </c>
      <c r="K9" s="52" t="s">
        <v>281</v>
      </c>
      <c r="L9" s="52" t="s">
        <v>14</v>
      </c>
      <c r="M9" s="52" t="s">
        <v>29</v>
      </c>
      <c r="N9" s="52" t="s">
        <v>40</v>
      </c>
      <c r="O9" s="52" t="s">
        <v>281</v>
      </c>
      <c r="P9" s="52" t="s">
        <v>14</v>
      </c>
      <c r="Q9" s="52" t="s">
        <v>29</v>
      </c>
      <c r="R9" s="52" t="s">
        <v>40</v>
      </c>
      <c r="S9" s="52" t="s">
        <v>281</v>
      </c>
      <c r="T9" s="52" t="s">
        <v>14</v>
      </c>
      <c r="U9" s="52" t="s">
        <v>29</v>
      </c>
    </row>
    <row r="10" spans="1:21" ht="15.7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70">
        <f>K10*L10</f>
        <v>0</v>
      </c>
      <c r="N10" s="69"/>
      <c r="O10" s="69"/>
      <c r="P10" s="69"/>
      <c r="Q10" s="70">
        <f>O10*P10</f>
        <v>0</v>
      </c>
      <c r="R10" s="69"/>
      <c r="S10" s="69"/>
      <c r="T10" s="69"/>
      <c r="U10" s="70">
        <f>S10*T10</f>
        <v>0</v>
      </c>
    </row>
    <row r="11" spans="1:21" ht="15.75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70">
        <f t="shared" ref="M11:M48" si="0">K11*L11</f>
        <v>0</v>
      </c>
      <c r="N11" s="69"/>
      <c r="O11" s="69"/>
      <c r="P11" s="69"/>
      <c r="Q11" s="70">
        <f t="shared" ref="Q11:Q12" si="1">O11*P11</f>
        <v>0</v>
      </c>
      <c r="R11" s="69"/>
      <c r="S11" s="69"/>
      <c r="T11" s="69"/>
      <c r="U11" s="70">
        <f t="shared" ref="U11:U12" si="2">S11*T11</f>
        <v>0</v>
      </c>
    </row>
    <row r="12" spans="1:21" ht="15.7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70">
        <f t="shared" si="0"/>
        <v>0</v>
      </c>
      <c r="N12" s="69"/>
      <c r="O12" s="69"/>
      <c r="P12" s="69"/>
      <c r="Q12" s="70">
        <f t="shared" si="1"/>
        <v>0</v>
      </c>
      <c r="R12" s="69"/>
      <c r="S12" s="69"/>
      <c r="T12" s="69"/>
      <c r="U12" s="70">
        <f t="shared" si="2"/>
        <v>0</v>
      </c>
    </row>
    <row r="13" spans="1:21" s="4" customFormat="1" ht="15" customHeight="1">
      <c r="A13" s="371" t="s">
        <v>6</v>
      </c>
      <c r="B13" s="372"/>
      <c r="C13" s="372"/>
      <c r="D13" s="372"/>
      <c r="E13" s="372"/>
      <c r="F13" s="372"/>
      <c r="G13" s="372"/>
      <c r="H13" s="373"/>
      <c r="I13" s="71"/>
      <c r="J13" s="71" t="s">
        <v>96</v>
      </c>
      <c r="K13" s="72" t="s">
        <v>96</v>
      </c>
      <c r="L13" s="72" t="s">
        <v>96</v>
      </c>
      <c r="M13" s="73">
        <f>SUM(M10:M12)</f>
        <v>0</v>
      </c>
      <c r="N13" s="71" t="s">
        <v>96</v>
      </c>
      <c r="O13" s="72" t="s">
        <v>96</v>
      </c>
      <c r="P13" s="72" t="s">
        <v>96</v>
      </c>
      <c r="Q13" s="73">
        <f>SUM(Q10:Q12)</f>
        <v>0</v>
      </c>
      <c r="R13" s="71" t="s">
        <v>96</v>
      </c>
      <c r="S13" s="72" t="s">
        <v>96</v>
      </c>
      <c r="T13" s="72" t="s">
        <v>96</v>
      </c>
      <c r="U13" s="73">
        <f>SUM(U10:U12)</f>
        <v>0</v>
      </c>
    </row>
    <row r="14" spans="1:21" ht="15.7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69"/>
      <c r="L14" s="69"/>
      <c r="M14" s="70">
        <f t="shared" si="0"/>
        <v>0</v>
      </c>
      <c r="N14" s="74"/>
      <c r="O14" s="69"/>
      <c r="P14" s="69"/>
      <c r="Q14" s="70">
        <f t="shared" ref="Q14:Q15" si="3">O14*P14</f>
        <v>0</v>
      </c>
      <c r="R14" s="74"/>
      <c r="S14" s="69"/>
      <c r="T14" s="69"/>
      <c r="U14" s="70">
        <f t="shared" ref="U14:U15" si="4">S14*T14</f>
        <v>0</v>
      </c>
    </row>
    <row r="15" spans="1:21" ht="15.75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69"/>
      <c r="L15" s="69"/>
      <c r="M15" s="70">
        <f t="shared" si="0"/>
        <v>0</v>
      </c>
      <c r="N15" s="74"/>
      <c r="O15" s="69"/>
      <c r="P15" s="69"/>
      <c r="Q15" s="70">
        <f t="shared" si="3"/>
        <v>0</v>
      </c>
      <c r="R15" s="74"/>
      <c r="S15" s="69"/>
      <c r="T15" s="69"/>
      <c r="U15" s="70">
        <f t="shared" si="4"/>
        <v>0</v>
      </c>
    </row>
    <row r="16" spans="1:21" s="2" customFormat="1" ht="15" customHeight="1">
      <c r="A16" s="371" t="s">
        <v>27</v>
      </c>
      <c r="B16" s="372"/>
      <c r="C16" s="372"/>
      <c r="D16" s="372"/>
      <c r="E16" s="372"/>
      <c r="F16" s="372"/>
      <c r="G16" s="372"/>
      <c r="H16" s="373"/>
      <c r="I16" s="71"/>
      <c r="J16" s="71" t="s">
        <v>96</v>
      </c>
      <c r="K16" s="72" t="s">
        <v>96</v>
      </c>
      <c r="L16" s="72" t="s">
        <v>96</v>
      </c>
      <c r="M16" s="73">
        <f>SUM(M14:M15)</f>
        <v>0</v>
      </c>
      <c r="N16" s="71" t="s">
        <v>96</v>
      </c>
      <c r="O16" s="72" t="s">
        <v>96</v>
      </c>
      <c r="P16" s="72" t="s">
        <v>96</v>
      </c>
      <c r="Q16" s="73">
        <f>SUM(Q14:Q15)</f>
        <v>0</v>
      </c>
      <c r="R16" s="71" t="s">
        <v>96</v>
      </c>
      <c r="S16" s="72" t="s">
        <v>96</v>
      </c>
      <c r="T16" s="72" t="s">
        <v>96</v>
      </c>
      <c r="U16" s="73">
        <f>SUM(U14:U15)</f>
        <v>0</v>
      </c>
    </row>
    <row r="17" spans="1:21" ht="15.7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69"/>
      <c r="L17" s="69"/>
      <c r="M17" s="70">
        <f t="shared" si="0"/>
        <v>0</v>
      </c>
      <c r="N17" s="74"/>
      <c r="O17" s="69"/>
      <c r="P17" s="69"/>
      <c r="Q17" s="70">
        <f t="shared" ref="Q17:Q18" si="5">O17*P17</f>
        <v>0</v>
      </c>
      <c r="R17" s="74"/>
      <c r="S17" s="69"/>
      <c r="T17" s="69"/>
      <c r="U17" s="70">
        <f t="shared" ref="U17:U18" si="6">S17*T17</f>
        <v>0</v>
      </c>
    </row>
    <row r="18" spans="1:21" ht="15.75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69"/>
      <c r="L18" s="69"/>
      <c r="M18" s="70">
        <f t="shared" si="0"/>
        <v>0</v>
      </c>
      <c r="N18" s="74"/>
      <c r="O18" s="69"/>
      <c r="P18" s="69"/>
      <c r="Q18" s="70">
        <f t="shared" si="5"/>
        <v>0</v>
      </c>
      <c r="R18" s="74"/>
      <c r="S18" s="69"/>
      <c r="T18" s="69"/>
      <c r="U18" s="70">
        <f t="shared" si="6"/>
        <v>0</v>
      </c>
    </row>
    <row r="19" spans="1:21" s="2" customFormat="1" ht="15" customHeight="1">
      <c r="A19" s="371" t="s">
        <v>7</v>
      </c>
      <c r="B19" s="372"/>
      <c r="C19" s="372"/>
      <c r="D19" s="372"/>
      <c r="E19" s="372"/>
      <c r="F19" s="372"/>
      <c r="G19" s="372"/>
      <c r="H19" s="373"/>
      <c r="I19" s="71"/>
      <c r="J19" s="71" t="s">
        <v>96</v>
      </c>
      <c r="K19" s="72" t="s">
        <v>96</v>
      </c>
      <c r="L19" s="72" t="s">
        <v>96</v>
      </c>
      <c r="M19" s="73">
        <f>SUM(M17:M18)</f>
        <v>0</v>
      </c>
      <c r="N19" s="71" t="s">
        <v>96</v>
      </c>
      <c r="O19" s="72" t="s">
        <v>96</v>
      </c>
      <c r="P19" s="72" t="s">
        <v>96</v>
      </c>
      <c r="Q19" s="73">
        <f>SUM(Q17:Q18)</f>
        <v>0</v>
      </c>
      <c r="R19" s="71" t="s">
        <v>96</v>
      </c>
      <c r="S19" s="72" t="s">
        <v>96</v>
      </c>
      <c r="T19" s="72" t="s">
        <v>96</v>
      </c>
      <c r="U19" s="73">
        <f>SUM(U17:U18)</f>
        <v>0</v>
      </c>
    </row>
    <row r="20" spans="1:21" ht="15.7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69"/>
      <c r="L20" s="69"/>
      <c r="M20" s="70">
        <f t="shared" si="0"/>
        <v>0</v>
      </c>
      <c r="N20" s="74"/>
      <c r="O20" s="69"/>
      <c r="P20" s="69"/>
      <c r="Q20" s="70">
        <f t="shared" ref="Q20:Q21" si="7">O20*P20</f>
        <v>0</v>
      </c>
      <c r="R20" s="74"/>
      <c r="S20" s="69"/>
      <c r="T20" s="69"/>
      <c r="U20" s="70">
        <f t="shared" ref="U20:U21" si="8">S20*T20</f>
        <v>0</v>
      </c>
    </row>
    <row r="21" spans="1:21" ht="15.75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69"/>
      <c r="L21" s="69"/>
      <c r="M21" s="70">
        <f t="shared" si="0"/>
        <v>0</v>
      </c>
      <c r="N21" s="74"/>
      <c r="O21" s="69"/>
      <c r="P21" s="69"/>
      <c r="Q21" s="70">
        <f t="shared" si="7"/>
        <v>0</v>
      </c>
      <c r="R21" s="74"/>
      <c r="S21" s="69"/>
      <c r="T21" s="69"/>
      <c r="U21" s="70">
        <f t="shared" si="8"/>
        <v>0</v>
      </c>
    </row>
    <row r="22" spans="1:21" s="2" customFormat="1" ht="15" customHeight="1">
      <c r="A22" s="371" t="s">
        <v>8</v>
      </c>
      <c r="B22" s="372"/>
      <c r="C22" s="372"/>
      <c r="D22" s="372"/>
      <c r="E22" s="372"/>
      <c r="F22" s="372"/>
      <c r="G22" s="372"/>
      <c r="H22" s="373"/>
      <c r="I22" s="75"/>
      <c r="J22" s="71" t="s">
        <v>96</v>
      </c>
      <c r="K22" s="72" t="s">
        <v>96</v>
      </c>
      <c r="L22" s="72" t="s">
        <v>96</v>
      </c>
      <c r="M22" s="73">
        <f>SUM(M20:M21)</f>
        <v>0</v>
      </c>
      <c r="N22" s="71" t="s">
        <v>96</v>
      </c>
      <c r="O22" s="72" t="s">
        <v>96</v>
      </c>
      <c r="P22" s="72" t="s">
        <v>96</v>
      </c>
      <c r="Q22" s="73">
        <f>SUM(Q20:Q21)</f>
        <v>0</v>
      </c>
      <c r="R22" s="71" t="s">
        <v>96</v>
      </c>
      <c r="S22" s="72" t="s">
        <v>96</v>
      </c>
      <c r="T22" s="72" t="s">
        <v>96</v>
      </c>
      <c r="U22" s="73">
        <f>SUM(U20:U21)</f>
        <v>0</v>
      </c>
    </row>
    <row r="23" spans="1:21" ht="15.75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69"/>
      <c r="L23" s="69"/>
      <c r="M23" s="70">
        <f t="shared" si="0"/>
        <v>0</v>
      </c>
      <c r="N23" s="74"/>
      <c r="O23" s="69"/>
      <c r="P23" s="69"/>
      <c r="Q23" s="70">
        <f t="shared" ref="Q23:Q24" si="9">O23*P23</f>
        <v>0</v>
      </c>
      <c r="R23" s="74"/>
      <c r="S23" s="69"/>
      <c r="T23" s="69"/>
      <c r="U23" s="70">
        <f t="shared" ref="U23:U24" si="10">S23*T23</f>
        <v>0</v>
      </c>
    </row>
    <row r="24" spans="1:21" ht="15.7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69"/>
      <c r="L24" s="69"/>
      <c r="M24" s="70">
        <f t="shared" si="0"/>
        <v>0</v>
      </c>
      <c r="N24" s="74"/>
      <c r="O24" s="69"/>
      <c r="P24" s="69"/>
      <c r="Q24" s="70">
        <f t="shared" si="9"/>
        <v>0</v>
      </c>
      <c r="R24" s="74"/>
      <c r="S24" s="69"/>
      <c r="T24" s="69"/>
      <c r="U24" s="70">
        <f t="shared" si="10"/>
        <v>0</v>
      </c>
    </row>
    <row r="25" spans="1:21" s="2" customFormat="1" ht="15" customHeight="1">
      <c r="A25" s="371" t="s">
        <v>9</v>
      </c>
      <c r="B25" s="372"/>
      <c r="C25" s="372"/>
      <c r="D25" s="372"/>
      <c r="E25" s="372"/>
      <c r="F25" s="372"/>
      <c r="G25" s="372"/>
      <c r="H25" s="373"/>
      <c r="I25" s="75"/>
      <c r="J25" s="71" t="s">
        <v>96</v>
      </c>
      <c r="K25" s="72" t="s">
        <v>96</v>
      </c>
      <c r="L25" s="72" t="s">
        <v>96</v>
      </c>
      <c r="M25" s="73">
        <f>SUM(M23:M24)</f>
        <v>0</v>
      </c>
      <c r="N25" s="71" t="s">
        <v>96</v>
      </c>
      <c r="O25" s="72" t="s">
        <v>96</v>
      </c>
      <c r="P25" s="72" t="s">
        <v>96</v>
      </c>
      <c r="Q25" s="73">
        <f>SUM(Q23:Q24)</f>
        <v>0</v>
      </c>
      <c r="R25" s="71" t="s">
        <v>96</v>
      </c>
      <c r="S25" s="72" t="s">
        <v>96</v>
      </c>
      <c r="T25" s="72" t="s">
        <v>96</v>
      </c>
      <c r="U25" s="73">
        <f>SUM(U23:U24)</f>
        <v>0</v>
      </c>
    </row>
    <row r="26" spans="1:21" ht="15.75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69"/>
      <c r="L26" s="69"/>
      <c r="M26" s="70">
        <f t="shared" ref="M26:M27" si="11">K26*L26</f>
        <v>0</v>
      </c>
      <c r="N26" s="74"/>
      <c r="O26" s="69"/>
      <c r="P26" s="69"/>
      <c r="Q26" s="70">
        <f t="shared" ref="Q26:Q27" si="12">O26*P26</f>
        <v>0</v>
      </c>
      <c r="R26" s="74"/>
      <c r="S26" s="69"/>
      <c r="T26" s="69"/>
      <c r="U26" s="70">
        <f t="shared" ref="U26:U27" si="13">S26*T26</f>
        <v>0</v>
      </c>
    </row>
    <row r="27" spans="1:21" ht="15.75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69"/>
      <c r="L27" s="69"/>
      <c r="M27" s="70">
        <f t="shared" si="11"/>
        <v>0</v>
      </c>
      <c r="N27" s="74"/>
      <c r="O27" s="69"/>
      <c r="P27" s="69"/>
      <c r="Q27" s="70">
        <f t="shared" si="12"/>
        <v>0</v>
      </c>
      <c r="R27" s="74"/>
      <c r="S27" s="69"/>
      <c r="T27" s="69"/>
      <c r="U27" s="70">
        <f t="shared" si="13"/>
        <v>0</v>
      </c>
    </row>
    <row r="28" spans="1:21" s="2" customFormat="1" ht="15" customHeight="1">
      <c r="A28" s="371" t="s">
        <v>18</v>
      </c>
      <c r="B28" s="372"/>
      <c r="C28" s="372"/>
      <c r="D28" s="372"/>
      <c r="E28" s="372"/>
      <c r="F28" s="372"/>
      <c r="G28" s="372"/>
      <c r="H28" s="373"/>
      <c r="I28" s="75"/>
      <c r="J28" s="71" t="s">
        <v>96</v>
      </c>
      <c r="K28" s="72" t="s">
        <v>96</v>
      </c>
      <c r="L28" s="72" t="s">
        <v>96</v>
      </c>
      <c r="M28" s="73">
        <f>SUM(M26:M27)</f>
        <v>0</v>
      </c>
      <c r="N28" s="71" t="s">
        <v>96</v>
      </c>
      <c r="O28" s="72" t="s">
        <v>96</v>
      </c>
      <c r="P28" s="72" t="s">
        <v>96</v>
      </c>
      <c r="Q28" s="73">
        <f>SUM(Q26:Q27)</f>
        <v>0</v>
      </c>
      <c r="R28" s="71" t="s">
        <v>96</v>
      </c>
      <c r="S28" s="72" t="s">
        <v>96</v>
      </c>
      <c r="T28" s="72" t="s">
        <v>96</v>
      </c>
      <c r="U28" s="73">
        <f>SUM(U26:U27)</f>
        <v>0</v>
      </c>
    </row>
    <row r="29" spans="1:21" ht="15.7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69"/>
      <c r="L29" s="69"/>
      <c r="M29" s="70">
        <f t="shared" si="0"/>
        <v>0</v>
      </c>
      <c r="N29" s="74"/>
      <c r="O29" s="69"/>
      <c r="P29" s="69"/>
      <c r="Q29" s="70">
        <f t="shared" ref="Q29:Q30" si="14">O29*P29</f>
        <v>0</v>
      </c>
      <c r="R29" s="74"/>
      <c r="S29" s="69"/>
      <c r="T29" s="69"/>
      <c r="U29" s="70">
        <f t="shared" ref="U29:U30" si="15">S29*T29</f>
        <v>0</v>
      </c>
    </row>
    <row r="30" spans="1:21" ht="15.7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69"/>
      <c r="L30" s="69"/>
      <c r="M30" s="70">
        <f t="shared" si="0"/>
        <v>0</v>
      </c>
      <c r="N30" s="74"/>
      <c r="O30" s="69"/>
      <c r="P30" s="69"/>
      <c r="Q30" s="70">
        <f t="shared" si="14"/>
        <v>0</v>
      </c>
      <c r="R30" s="74"/>
      <c r="S30" s="69"/>
      <c r="T30" s="69"/>
      <c r="U30" s="70">
        <f t="shared" si="15"/>
        <v>0</v>
      </c>
    </row>
    <row r="31" spans="1:21" ht="15" customHeight="1">
      <c r="A31" s="371" t="s">
        <v>10</v>
      </c>
      <c r="B31" s="372"/>
      <c r="C31" s="372"/>
      <c r="D31" s="372"/>
      <c r="E31" s="372"/>
      <c r="F31" s="372"/>
      <c r="G31" s="372"/>
      <c r="H31" s="373"/>
      <c r="I31" s="75"/>
      <c r="J31" s="71" t="s">
        <v>96</v>
      </c>
      <c r="K31" s="72" t="s">
        <v>96</v>
      </c>
      <c r="L31" s="72" t="s">
        <v>96</v>
      </c>
      <c r="M31" s="73">
        <f>SUM(M29:M30)</f>
        <v>0</v>
      </c>
      <c r="N31" s="71" t="s">
        <v>96</v>
      </c>
      <c r="O31" s="72" t="s">
        <v>96</v>
      </c>
      <c r="P31" s="72" t="s">
        <v>96</v>
      </c>
      <c r="Q31" s="73">
        <f>SUM(Q29:Q30)</f>
        <v>0</v>
      </c>
      <c r="R31" s="71" t="s">
        <v>96</v>
      </c>
      <c r="S31" s="72" t="s">
        <v>96</v>
      </c>
      <c r="T31" s="72" t="s">
        <v>96</v>
      </c>
      <c r="U31" s="73">
        <f>SUM(U29:U30)</f>
        <v>0</v>
      </c>
    </row>
    <row r="32" spans="1:21" ht="15.7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69"/>
      <c r="L32" s="69"/>
      <c r="M32" s="70">
        <f t="shared" ref="M32:M33" si="16">K32*L32</f>
        <v>0</v>
      </c>
      <c r="N32" s="74"/>
      <c r="O32" s="69"/>
      <c r="P32" s="69"/>
      <c r="Q32" s="70">
        <f t="shared" ref="Q32:Q33" si="17">O32*P32</f>
        <v>0</v>
      </c>
      <c r="R32" s="74"/>
      <c r="S32" s="69"/>
      <c r="T32" s="69"/>
      <c r="U32" s="70">
        <f t="shared" ref="U32:U33" si="18">S32*T32</f>
        <v>0</v>
      </c>
    </row>
    <row r="33" spans="1:21" ht="19.5" customHeight="1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69"/>
      <c r="L33" s="69"/>
      <c r="M33" s="70">
        <f t="shared" si="16"/>
        <v>0</v>
      </c>
      <c r="N33" s="74"/>
      <c r="O33" s="69"/>
      <c r="P33" s="69"/>
      <c r="Q33" s="70">
        <f t="shared" si="17"/>
        <v>0</v>
      </c>
      <c r="R33" s="74"/>
      <c r="S33" s="69"/>
      <c r="T33" s="69"/>
      <c r="U33" s="70">
        <f t="shared" si="18"/>
        <v>0</v>
      </c>
    </row>
    <row r="34" spans="1:21" ht="15" customHeight="1">
      <c r="A34" s="371" t="s">
        <v>17</v>
      </c>
      <c r="B34" s="372"/>
      <c r="C34" s="372"/>
      <c r="D34" s="372"/>
      <c r="E34" s="372"/>
      <c r="F34" s="372"/>
      <c r="G34" s="372"/>
      <c r="H34" s="373"/>
      <c r="I34" s="75"/>
      <c r="J34" s="71" t="s">
        <v>96</v>
      </c>
      <c r="K34" s="72" t="s">
        <v>96</v>
      </c>
      <c r="L34" s="72" t="s">
        <v>96</v>
      </c>
      <c r="M34" s="73">
        <f>SUM(M32:M33)</f>
        <v>0</v>
      </c>
      <c r="N34" s="71" t="s">
        <v>96</v>
      </c>
      <c r="O34" s="72" t="s">
        <v>96</v>
      </c>
      <c r="P34" s="72" t="s">
        <v>96</v>
      </c>
      <c r="Q34" s="73">
        <f>SUM(Q32:Q33)</f>
        <v>0</v>
      </c>
      <c r="R34" s="71" t="s">
        <v>96</v>
      </c>
      <c r="S34" s="72" t="s">
        <v>96</v>
      </c>
      <c r="T34" s="72" t="s">
        <v>96</v>
      </c>
      <c r="U34" s="73">
        <f>SUM(U32:U33)</f>
        <v>0</v>
      </c>
    </row>
    <row r="35" spans="1:21" ht="15.7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69"/>
      <c r="L35" s="69"/>
      <c r="M35" s="70">
        <f t="shared" si="0"/>
        <v>0</v>
      </c>
      <c r="N35" s="74"/>
      <c r="O35" s="69"/>
      <c r="P35" s="69"/>
      <c r="Q35" s="70">
        <f t="shared" ref="Q35:Q36" si="19">O35*P35</f>
        <v>0</v>
      </c>
      <c r="R35" s="74"/>
      <c r="S35" s="69"/>
      <c r="T35" s="69"/>
      <c r="U35" s="70">
        <f t="shared" ref="U35:U36" si="20">S35*T35</f>
        <v>0</v>
      </c>
    </row>
    <row r="36" spans="1:21" ht="19.5" customHeight="1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69"/>
      <c r="L36" s="69"/>
      <c r="M36" s="70">
        <f t="shared" si="0"/>
        <v>0</v>
      </c>
      <c r="N36" s="74"/>
      <c r="O36" s="69"/>
      <c r="P36" s="69"/>
      <c r="Q36" s="70">
        <f t="shared" si="19"/>
        <v>0</v>
      </c>
      <c r="R36" s="74"/>
      <c r="S36" s="69"/>
      <c r="T36" s="69"/>
      <c r="U36" s="70">
        <f t="shared" si="20"/>
        <v>0</v>
      </c>
    </row>
    <row r="37" spans="1:21" ht="15" customHeight="1">
      <c r="A37" s="371" t="s">
        <v>36</v>
      </c>
      <c r="B37" s="372"/>
      <c r="C37" s="372"/>
      <c r="D37" s="372"/>
      <c r="E37" s="372"/>
      <c r="F37" s="372"/>
      <c r="G37" s="372"/>
      <c r="H37" s="373"/>
      <c r="I37" s="75"/>
      <c r="J37" s="71" t="s">
        <v>96</v>
      </c>
      <c r="K37" s="72" t="s">
        <v>96</v>
      </c>
      <c r="L37" s="72" t="s">
        <v>96</v>
      </c>
      <c r="M37" s="73">
        <f>SUM(M35:M36)</f>
        <v>0</v>
      </c>
      <c r="N37" s="71" t="s">
        <v>96</v>
      </c>
      <c r="O37" s="72" t="s">
        <v>96</v>
      </c>
      <c r="P37" s="72" t="s">
        <v>96</v>
      </c>
      <c r="Q37" s="73">
        <f>SUM(Q35:Q36)</f>
        <v>0</v>
      </c>
      <c r="R37" s="71" t="s">
        <v>96</v>
      </c>
      <c r="S37" s="72" t="s">
        <v>96</v>
      </c>
      <c r="T37" s="72" t="s">
        <v>96</v>
      </c>
      <c r="U37" s="73">
        <f>SUM(U35:U36)</f>
        <v>0</v>
      </c>
    </row>
    <row r="38" spans="1:21" ht="15.7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69"/>
      <c r="L38" s="69"/>
      <c r="M38" s="70">
        <f t="shared" ref="M38:M39" si="21">K38*L38</f>
        <v>0</v>
      </c>
      <c r="N38" s="74"/>
      <c r="O38" s="69"/>
      <c r="P38" s="69"/>
      <c r="Q38" s="70">
        <f t="shared" ref="Q38:Q39" si="22">O38*P38</f>
        <v>0</v>
      </c>
      <c r="R38" s="74"/>
      <c r="S38" s="69"/>
      <c r="T38" s="69"/>
      <c r="U38" s="70">
        <f t="shared" ref="U38:U39" si="23">S38*T38</f>
        <v>0</v>
      </c>
    </row>
    <row r="39" spans="1:21" ht="19.5" customHeight="1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69"/>
      <c r="L39" s="69"/>
      <c r="M39" s="70">
        <f t="shared" si="21"/>
        <v>0</v>
      </c>
      <c r="N39" s="74"/>
      <c r="O39" s="69"/>
      <c r="P39" s="69"/>
      <c r="Q39" s="70">
        <f t="shared" si="22"/>
        <v>0</v>
      </c>
      <c r="R39" s="74"/>
      <c r="S39" s="69"/>
      <c r="T39" s="69"/>
      <c r="U39" s="70">
        <f t="shared" si="23"/>
        <v>0</v>
      </c>
    </row>
    <row r="40" spans="1:21" ht="15" customHeight="1">
      <c r="A40" s="375" t="s">
        <v>37</v>
      </c>
      <c r="B40" s="376"/>
      <c r="C40" s="376"/>
      <c r="D40" s="376"/>
      <c r="E40" s="376"/>
      <c r="F40" s="376"/>
      <c r="G40" s="376"/>
      <c r="H40" s="377"/>
      <c r="I40" s="76"/>
      <c r="J40" s="71" t="s">
        <v>96</v>
      </c>
      <c r="K40" s="72" t="s">
        <v>96</v>
      </c>
      <c r="L40" s="72" t="s">
        <v>96</v>
      </c>
      <c r="M40" s="73">
        <f>SUM(M38:M39)</f>
        <v>0</v>
      </c>
      <c r="N40" s="71" t="s">
        <v>96</v>
      </c>
      <c r="O40" s="72" t="s">
        <v>96</v>
      </c>
      <c r="P40" s="72" t="s">
        <v>96</v>
      </c>
      <c r="Q40" s="73">
        <f>SUM(Q38:Q39)</f>
        <v>0</v>
      </c>
      <c r="R40" s="71" t="s">
        <v>96</v>
      </c>
      <c r="S40" s="72" t="s">
        <v>96</v>
      </c>
      <c r="T40" s="72" t="s">
        <v>96</v>
      </c>
      <c r="U40" s="73">
        <f>SUM(U38:U39)</f>
        <v>0</v>
      </c>
    </row>
    <row r="41" spans="1:21" ht="15.7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69"/>
      <c r="L41" s="69"/>
      <c r="M41" s="70">
        <f t="shared" si="0"/>
        <v>0</v>
      </c>
      <c r="N41" s="74"/>
      <c r="O41" s="69"/>
      <c r="P41" s="69"/>
      <c r="Q41" s="70">
        <f t="shared" ref="Q41:Q42" si="24">O41*P41</f>
        <v>0</v>
      </c>
      <c r="R41" s="74"/>
      <c r="S41" s="69"/>
      <c r="T41" s="69"/>
      <c r="U41" s="70">
        <f t="shared" ref="U41:U42" si="25">S41*T41</f>
        <v>0</v>
      </c>
    </row>
    <row r="42" spans="1:21" ht="15.7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69"/>
      <c r="L42" s="69"/>
      <c r="M42" s="70">
        <f t="shared" si="0"/>
        <v>0</v>
      </c>
      <c r="N42" s="74"/>
      <c r="O42" s="69"/>
      <c r="P42" s="69"/>
      <c r="Q42" s="70">
        <f t="shared" si="24"/>
        <v>0</v>
      </c>
      <c r="R42" s="74"/>
      <c r="S42" s="69"/>
      <c r="T42" s="69"/>
      <c r="U42" s="70">
        <f t="shared" si="25"/>
        <v>0</v>
      </c>
    </row>
    <row r="43" spans="1:21" s="2" customFormat="1" ht="15" customHeight="1">
      <c r="A43" s="371" t="s">
        <v>11</v>
      </c>
      <c r="B43" s="372"/>
      <c r="C43" s="372"/>
      <c r="D43" s="372"/>
      <c r="E43" s="372"/>
      <c r="F43" s="372"/>
      <c r="G43" s="372"/>
      <c r="H43" s="373"/>
      <c r="I43" s="75"/>
      <c r="J43" s="71" t="s">
        <v>96</v>
      </c>
      <c r="K43" s="72" t="s">
        <v>96</v>
      </c>
      <c r="L43" s="72" t="s">
        <v>96</v>
      </c>
      <c r="M43" s="73">
        <f>SUM(M41:M42)</f>
        <v>0</v>
      </c>
      <c r="N43" s="71" t="s">
        <v>96</v>
      </c>
      <c r="O43" s="72" t="s">
        <v>96</v>
      </c>
      <c r="P43" s="72" t="s">
        <v>96</v>
      </c>
      <c r="Q43" s="73">
        <f>SUM(Q41:Q42)</f>
        <v>0</v>
      </c>
      <c r="R43" s="71" t="s">
        <v>96</v>
      </c>
      <c r="S43" s="72" t="s">
        <v>96</v>
      </c>
      <c r="T43" s="72" t="s">
        <v>96</v>
      </c>
      <c r="U43" s="73">
        <f>SUM(U41:U42)</f>
        <v>0</v>
      </c>
    </row>
    <row r="44" spans="1:21" ht="15.7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69"/>
      <c r="L44" s="69"/>
      <c r="M44" s="70">
        <f t="shared" ref="M44:M45" si="26">K44*L44</f>
        <v>0</v>
      </c>
      <c r="N44" s="74"/>
      <c r="O44" s="69"/>
      <c r="P44" s="69"/>
      <c r="Q44" s="70">
        <f t="shared" ref="Q44:Q45" si="27">O44*P44</f>
        <v>0</v>
      </c>
      <c r="R44" s="74"/>
      <c r="S44" s="69"/>
      <c r="T44" s="69"/>
      <c r="U44" s="70">
        <f t="shared" ref="U44:U45" si="28">S44*T44</f>
        <v>0</v>
      </c>
    </row>
    <row r="45" spans="1:21" ht="15.7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69"/>
      <c r="L45" s="69"/>
      <c r="M45" s="70">
        <f t="shared" si="26"/>
        <v>0</v>
      </c>
      <c r="N45" s="74"/>
      <c r="O45" s="69"/>
      <c r="P45" s="69"/>
      <c r="Q45" s="70">
        <f t="shared" si="27"/>
        <v>0</v>
      </c>
      <c r="R45" s="74"/>
      <c r="S45" s="69"/>
      <c r="T45" s="69"/>
      <c r="U45" s="70">
        <f t="shared" si="28"/>
        <v>0</v>
      </c>
    </row>
    <row r="46" spans="1:21" ht="15" customHeight="1">
      <c r="A46" s="371" t="s">
        <v>12</v>
      </c>
      <c r="B46" s="372"/>
      <c r="C46" s="372"/>
      <c r="D46" s="372"/>
      <c r="E46" s="372"/>
      <c r="F46" s="372"/>
      <c r="G46" s="372"/>
      <c r="H46" s="373"/>
      <c r="I46" s="75"/>
      <c r="J46" s="71" t="s">
        <v>96</v>
      </c>
      <c r="K46" s="72" t="s">
        <v>96</v>
      </c>
      <c r="L46" s="72" t="s">
        <v>96</v>
      </c>
      <c r="M46" s="73">
        <f>SUM(M44:M45)</f>
        <v>0</v>
      </c>
      <c r="N46" s="71" t="s">
        <v>96</v>
      </c>
      <c r="O46" s="72" t="s">
        <v>96</v>
      </c>
      <c r="P46" s="72" t="s">
        <v>96</v>
      </c>
      <c r="Q46" s="73">
        <f>SUM(Q44:Q45)</f>
        <v>0</v>
      </c>
      <c r="R46" s="71" t="s">
        <v>96</v>
      </c>
      <c r="S46" s="72" t="s">
        <v>96</v>
      </c>
      <c r="T46" s="72" t="s">
        <v>96</v>
      </c>
      <c r="U46" s="73">
        <f>SUM(U44:U45)</f>
        <v>0</v>
      </c>
    </row>
    <row r="47" spans="1:21" ht="15.75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69"/>
      <c r="L47" s="69"/>
      <c r="M47" s="70">
        <f t="shared" si="0"/>
        <v>0</v>
      </c>
      <c r="N47" s="74"/>
      <c r="O47" s="69"/>
      <c r="P47" s="69"/>
      <c r="Q47" s="70">
        <f t="shared" ref="Q47:Q48" si="29">O47*P47</f>
        <v>0</v>
      </c>
      <c r="R47" s="74"/>
      <c r="S47" s="69"/>
      <c r="T47" s="69"/>
      <c r="U47" s="70">
        <f t="shared" ref="U47:U48" si="30">S47*T47</f>
        <v>0</v>
      </c>
    </row>
    <row r="48" spans="1:21" ht="15.75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69"/>
      <c r="L48" s="69"/>
      <c r="M48" s="70">
        <f t="shared" si="0"/>
        <v>0</v>
      </c>
      <c r="N48" s="74"/>
      <c r="O48" s="69"/>
      <c r="P48" s="69"/>
      <c r="Q48" s="70">
        <f t="shared" si="29"/>
        <v>0</v>
      </c>
      <c r="R48" s="74"/>
      <c r="S48" s="69"/>
      <c r="T48" s="69"/>
      <c r="U48" s="70">
        <f t="shared" si="30"/>
        <v>0</v>
      </c>
    </row>
    <row r="49" spans="1:21" ht="15" customHeight="1">
      <c r="A49" s="371" t="s">
        <v>13</v>
      </c>
      <c r="B49" s="372"/>
      <c r="C49" s="372"/>
      <c r="D49" s="372"/>
      <c r="E49" s="372"/>
      <c r="F49" s="372"/>
      <c r="G49" s="372"/>
      <c r="H49" s="373"/>
      <c r="I49" s="75"/>
      <c r="J49" s="71" t="s">
        <v>96</v>
      </c>
      <c r="K49" s="72" t="s">
        <v>96</v>
      </c>
      <c r="L49" s="72" t="s">
        <v>96</v>
      </c>
      <c r="M49" s="73">
        <f>SUM(M47:M48)</f>
        <v>0</v>
      </c>
      <c r="N49" s="71" t="s">
        <v>96</v>
      </c>
      <c r="O49" s="72" t="s">
        <v>96</v>
      </c>
      <c r="P49" s="72" t="s">
        <v>96</v>
      </c>
      <c r="Q49" s="73">
        <f>SUM(Q47:Q48)</f>
        <v>0</v>
      </c>
      <c r="R49" s="71" t="s">
        <v>96</v>
      </c>
      <c r="S49" s="72" t="s">
        <v>96</v>
      </c>
      <c r="T49" s="72" t="s">
        <v>96</v>
      </c>
      <c r="U49" s="73">
        <f>SUM(U47:U48)</f>
        <v>0</v>
      </c>
    </row>
    <row r="50" spans="1:21" ht="15.75">
      <c r="A50" s="367" t="s">
        <v>25</v>
      </c>
      <c r="B50" s="368"/>
      <c r="C50" s="368"/>
      <c r="D50" s="368"/>
      <c r="E50" s="368"/>
      <c r="F50" s="368"/>
      <c r="G50" s="368"/>
      <c r="H50" s="369"/>
      <c r="I50" s="77"/>
      <c r="J50" s="71" t="s">
        <v>96</v>
      </c>
      <c r="K50" s="72" t="s">
        <v>96</v>
      </c>
      <c r="L50" s="72" t="s">
        <v>96</v>
      </c>
      <c r="M50" s="73">
        <f>M49+M46+M43+M40+M37+M34+M31+M28+M25+M22+M19+M16+M13</f>
        <v>0</v>
      </c>
      <c r="N50" s="71" t="s">
        <v>96</v>
      </c>
      <c r="O50" s="72" t="s">
        <v>96</v>
      </c>
      <c r="P50" s="72" t="s">
        <v>96</v>
      </c>
      <c r="Q50" s="73">
        <f>Q49+Q46+Q43+Q40+Q37+Q34+Q31+Q28+Q25+Q22+Q19+Q16+Q13</f>
        <v>0</v>
      </c>
      <c r="R50" s="71" t="s">
        <v>96</v>
      </c>
      <c r="S50" s="72" t="s">
        <v>96</v>
      </c>
      <c r="T50" s="72" t="s">
        <v>96</v>
      </c>
      <c r="U50" s="73">
        <f>U49+U46+U43+U40+U37+U34+U31+U28+U25+U22+U19+U16+U13</f>
        <v>0</v>
      </c>
    </row>
    <row r="51" spans="1:21">
      <c r="A51" s="374" t="s">
        <v>38</v>
      </c>
      <c r="B51" s="374"/>
      <c r="C51" s="374"/>
      <c r="D51" s="374"/>
      <c r="E51" s="374"/>
      <c r="F51" s="374"/>
      <c r="G51" s="374"/>
      <c r="H51" s="374"/>
      <c r="I51" s="374"/>
      <c r="J51" s="374"/>
      <c r="K51" s="374"/>
      <c r="L51" s="374"/>
      <c r="M51" s="374"/>
    </row>
    <row r="53" spans="1:21">
      <c r="A53" s="370" t="s">
        <v>30</v>
      </c>
      <c r="B53" s="370"/>
      <c r="C53" s="370"/>
      <c r="D53" s="370"/>
      <c r="E53" s="370"/>
      <c r="F53" s="370"/>
      <c r="G53" s="370"/>
      <c r="H53" s="370"/>
      <c r="I53" s="370"/>
      <c r="J53" s="370"/>
      <c r="K53" s="370"/>
      <c r="L53" s="370"/>
      <c r="M53" s="370"/>
    </row>
    <row r="54" spans="1:21">
      <c r="A54" s="370" t="s">
        <v>31</v>
      </c>
      <c r="B54" s="370"/>
      <c r="C54" s="370"/>
      <c r="D54" s="370"/>
      <c r="E54" s="370"/>
      <c r="F54" s="370"/>
      <c r="G54" s="370"/>
      <c r="H54" s="370"/>
      <c r="I54" s="370"/>
      <c r="J54" s="370"/>
      <c r="K54" s="370"/>
      <c r="L54" s="370"/>
      <c r="M54" s="370"/>
    </row>
  </sheetData>
  <mergeCells count="26">
    <mergeCell ref="A1:U1"/>
    <mergeCell ref="A19:H19"/>
    <mergeCell ref="A22:H22"/>
    <mergeCell ref="A25:H25"/>
    <mergeCell ref="J8:M8"/>
    <mergeCell ref="A13:H13"/>
    <mergeCell ref="A16:H16"/>
    <mergeCell ref="A8:I8"/>
    <mergeCell ref="N8:Q8"/>
    <mergeCell ref="R8:U8"/>
    <mergeCell ref="A4:M4"/>
    <mergeCell ref="A5:M5"/>
    <mergeCell ref="A2:S2"/>
    <mergeCell ref="A3:U3"/>
    <mergeCell ref="A50:H50"/>
    <mergeCell ref="A53:M53"/>
    <mergeCell ref="A54:M54"/>
    <mergeCell ref="A28:H28"/>
    <mergeCell ref="A31:H31"/>
    <mergeCell ref="A37:H37"/>
    <mergeCell ref="A46:H46"/>
    <mergeCell ref="A51:M51"/>
    <mergeCell ref="A43:H43"/>
    <mergeCell ref="A49:H49"/>
    <mergeCell ref="A34:H34"/>
    <mergeCell ref="A40:H40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opLeftCell="A4" zoomScale="85" zoomScaleNormal="85" workbookViewId="0">
      <selection activeCell="I27" sqref="I27"/>
    </sheetView>
  </sheetViews>
  <sheetFormatPr defaultRowHeight="15"/>
  <cols>
    <col min="1" max="1" width="9.140625" style="3"/>
    <col min="2" max="2" width="8" style="165" customWidth="1"/>
    <col min="3" max="3" width="7.28515625" style="165" customWidth="1"/>
    <col min="4" max="5" width="7.7109375" style="165" customWidth="1"/>
    <col min="6" max="6" width="8" style="165" customWidth="1"/>
    <col min="7" max="7" width="9.140625" style="165"/>
    <col min="8" max="8" width="22.42578125" style="3" customWidth="1"/>
    <col min="9" max="9" width="56.5703125" style="3" customWidth="1"/>
    <col min="10" max="10" width="22.140625" style="3" customWidth="1"/>
    <col min="11" max="12" width="23.5703125" style="3" customWidth="1"/>
    <col min="13" max="13" width="17.42578125" style="3" customWidth="1"/>
    <col min="14" max="16384" width="9.140625" style="3"/>
  </cols>
  <sheetData>
    <row r="1" spans="1:13" ht="35.25" customHeight="1">
      <c r="B1" s="3"/>
      <c r="C1" s="3"/>
      <c r="D1" s="3"/>
      <c r="E1" s="3"/>
      <c r="F1" s="3"/>
      <c r="G1" s="3"/>
      <c r="M1" s="3" t="s">
        <v>275</v>
      </c>
    </row>
    <row r="2" spans="1:13" ht="18.75" customHeight="1">
      <c r="B2" s="502" t="s">
        <v>259</v>
      </c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</row>
    <row r="3" spans="1:13" ht="30.75" customHeight="1">
      <c r="B3" s="502" t="s">
        <v>594</v>
      </c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</row>
    <row r="4" spans="1:13" ht="18.75">
      <c r="B4" s="503" t="s">
        <v>309</v>
      </c>
      <c r="C4" s="503"/>
      <c r="D4" s="503"/>
      <c r="E4" s="503"/>
      <c r="F4" s="503"/>
      <c r="G4" s="503"/>
      <c r="H4" s="503"/>
      <c r="I4" s="503"/>
      <c r="J4" s="503"/>
      <c r="K4" s="503"/>
      <c r="L4" s="503"/>
      <c r="M4" s="503"/>
    </row>
    <row r="5" spans="1:13" ht="18.75">
      <c r="B5" s="504" t="s">
        <v>261</v>
      </c>
      <c r="C5" s="504"/>
      <c r="D5" s="504"/>
      <c r="E5" s="504"/>
      <c r="F5" s="504"/>
      <c r="G5" s="504"/>
      <c r="H5" s="504"/>
      <c r="I5" s="504"/>
      <c r="J5" s="504"/>
      <c r="K5" s="504"/>
      <c r="L5" s="504"/>
      <c r="M5" s="504"/>
    </row>
    <row r="6" spans="1:13" ht="19.5" customHeight="1">
      <c r="B6" s="505" t="s">
        <v>480</v>
      </c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</row>
    <row r="7" spans="1:13">
      <c r="B7" s="163"/>
      <c r="C7" s="163"/>
      <c r="D7" s="163"/>
      <c r="E7" s="163"/>
      <c r="F7" s="163"/>
      <c r="G7" s="163"/>
    </row>
    <row r="8" spans="1:13" ht="51.75" customHeight="1">
      <c r="A8" s="498" t="s">
        <v>197</v>
      </c>
      <c r="B8" s="493" t="s">
        <v>446</v>
      </c>
      <c r="C8" s="494"/>
      <c r="D8" s="494"/>
      <c r="E8" s="494"/>
      <c r="F8" s="494"/>
      <c r="G8" s="495"/>
      <c r="H8" s="496" t="s">
        <v>447</v>
      </c>
      <c r="I8" s="498" t="s">
        <v>456</v>
      </c>
      <c r="J8" s="498" t="s">
        <v>455</v>
      </c>
      <c r="K8" s="499" t="s">
        <v>595</v>
      </c>
      <c r="L8" s="500" t="s">
        <v>596</v>
      </c>
      <c r="M8" s="498" t="s">
        <v>481</v>
      </c>
    </row>
    <row r="9" spans="1:13" ht="135" customHeight="1">
      <c r="A9" s="498"/>
      <c r="B9" s="164" t="s">
        <v>0</v>
      </c>
      <c r="C9" s="164" t="s">
        <v>1</v>
      </c>
      <c r="D9" s="164" t="s">
        <v>2</v>
      </c>
      <c r="E9" s="164" t="s">
        <v>3</v>
      </c>
      <c r="F9" s="164" t="s">
        <v>21</v>
      </c>
      <c r="G9" s="164" t="s">
        <v>4</v>
      </c>
      <c r="H9" s="497"/>
      <c r="I9" s="498"/>
      <c r="J9" s="498"/>
      <c r="K9" s="499"/>
      <c r="L9" s="501"/>
      <c r="M9" s="498"/>
    </row>
    <row r="10" spans="1:13" ht="15.75">
      <c r="A10" s="164">
        <v>1</v>
      </c>
      <c r="B10" s="164">
        <v>2</v>
      </c>
      <c r="C10" s="164">
        <v>3</v>
      </c>
      <c r="D10" s="164">
        <v>4</v>
      </c>
      <c r="E10" s="164">
        <v>5</v>
      </c>
      <c r="F10" s="164">
        <v>6</v>
      </c>
      <c r="G10" s="164">
        <v>7</v>
      </c>
      <c r="H10" s="164">
        <v>8</v>
      </c>
      <c r="I10" s="164">
        <v>9</v>
      </c>
      <c r="J10" s="164">
        <v>10</v>
      </c>
      <c r="K10" s="164">
        <v>11</v>
      </c>
      <c r="L10" s="167">
        <v>12</v>
      </c>
      <c r="M10" s="167" t="s">
        <v>482</v>
      </c>
    </row>
    <row r="11" spans="1:13" ht="21.75" customHeight="1">
      <c r="A11" s="491" t="s">
        <v>486</v>
      </c>
      <c r="B11" s="492"/>
      <c r="C11" s="492"/>
      <c r="D11" s="492"/>
      <c r="E11" s="492"/>
      <c r="F11" s="492"/>
      <c r="G11" s="492"/>
      <c r="H11" s="492"/>
      <c r="I11" s="492"/>
      <c r="J11" s="492"/>
      <c r="K11" s="492"/>
      <c r="L11" s="492"/>
      <c r="M11" s="84">
        <f>M13+M15+M17+M19</f>
        <v>0</v>
      </c>
    </row>
    <row r="12" spans="1:13" s="135" customFormat="1" ht="21" customHeight="1">
      <c r="A12" s="488" t="s">
        <v>265</v>
      </c>
      <c r="B12" s="489"/>
      <c r="C12" s="489"/>
      <c r="D12" s="489"/>
      <c r="E12" s="489"/>
      <c r="F12" s="489"/>
      <c r="G12" s="489"/>
      <c r="H12" s="489"/>
      <c r="I12" s="489"/>
      <c r="J12" s="489"/>
      <c r="K12" s="489"/>
      <c r="L12" s="489"/>
      <c r="M12" s="490"/>
    </row>
    <row r="13" spans="1:13" ht="21" customHeight="1">
      <c r="A13" s="166"/>
      <c r="B13" s="166"/>
      <c r="C13" s="166"/>
      <c r="D13" s="166"/>
      <c r="E13" s="166"/>
      <c r="F13" s="166"/>
      <c r="G13" s="166"/>
      <c r="H13" s="166"/>
      <c r="I13" s="132"/>
      <c r="J13" s="132"/>
      <c r="K13" s="176"/>
      <c r="L13" s="176"/>
      <c r="M13" s="132"/>
    </row>
    <row r="14" spans="1:13" ht="21" customHeight="1">
      <c r="A14" s="488" t="s">
        <v>483</v>
      </c>
      <c r="B14" s="489"/>
      <c r="C14" s="489"/>
      <c r="D14" s="489"/>
      <c r="E14" s="489"/>
      <c r="F14" s="489"/>
      <c r="G14" s="489"/>
      <c r="H14" s="489"/>
      <c r="I14" s="489"/>
      <c r="J14" s="489"/>
      <c r="K14" s="489"/>
      <c r="L14" s="489"/>
      <c r="M14" s="490"/>
    </row>
    <row r="15" spans="1:13" ht="21" customHeight="1">
      <c r="A15" s="166"/>
      <c r="B15" s="164"/>
      <c r="C15" s="164"/>
      <c r="D15" s="164"/>
      <c r="E15" s="164"/>
      <c r="F15" s="164"/>
      <c r="G15" s="164"/>
      <c r="H15" s="166"/>
      <c r="I15" s="132"/>
      <c r="J15" s="132"/>
      <c r="K15" s="176"/>
      <c r="L15" s="176"/>
      <c r="M15" s="132"/>
    </row>
    <row r="16" spans="1:13" ht="21" customHeight="1">
      <c r="A16" s="488" t="s">
        <v>484</v>
      </c>
      <c r="B16" s="489"/>
      <c r="C16" s="489"/>
      <c r="D16" s="489"/>
      <c r="E16" s="489"/>
      <c r="F16" s="489"/>
      <c r="G16" s="489"/>
      <c r="H16" s="489"/>
      <c r="I16" s="489"/>
      <c r="J16" s="489"/>
      <c r="K16" s="489"/>
      <c r="L16" s="489"/>
      <c r="M16" s="490"/>
    </row>
    <row r="17" spans="1:13" ht="32.25" customHeight="1">
      <c r="A17" s="166"/>
      <c r="B17" s="166"/>
      <c r="C17" s="166"/>
      <c r="D17" s="166"/>
      <c r="E17" s="166"/>
      <c r="F17" s="166"/>
      <c r="G17" s="166"/>
      <c r="H17" s="166"/>
      <c r="I17" s="132"/>
      <c r="J17" s="132"/>
      <c r="K17" s="132"/>
      <c r="L17" s="132"/>
      <c r="M17" s="132"/>
    </row>
    <row r="18" spans="1:13" ht="21" customHeight="1">
      <c r="A18" s="488" t="s">
        <v>485</v>
      </c>
      <c r="B18" s="489"/>
      <c r="C18" s="489"/>
      <c r="D18" s="489"/>
      <c r="E18" s="489"/>
      <c r="F18" s="489"/>
      <c r="G18" s="489"/>
      <c r="H18" s="489"/>
      <c r="I18" s="489"/>
      <c r="J18" s="489"/>
      <c r="K18" s="489"/>
      <c r="L18" s="489"/>
      <c r="M18" s="490"/>
    </row>
    <row r="19" spans="1:13" ht="32.25" customHeight="1">
      <c r="A19" s="177"/>
      <c r="B19" s="177"/>
      <c r="C19" s="177"/>
      <c r="D19" s="177"/>
      <c r="E19" s="177"/>
      <c r="F19" s="177"/>
      <c r="G19" s="177"/>
      <c r="H19" s="177"/>
      <c r="I19" s="132"/>
      <c r="J19" s="132"/>
      <c r="K19" s="132"/>
      <c r="L19" s="132"/>
      <c r="M19" s="132"/>
    </row>
    <row r="20" spans="1:13" ht="15" customHeight="1">
      <c r="B20" s="3"/>
      <c r="C20" s="3"/>
      <c r="D20" s="3"/>
      <c r="E20" s="3"/>
      <c r="F20" s="3"/>
      <c r="G20" s="3"/>
    </row>
    <row r="21" spans="1:13" ht="15" customHeight="1">
      <c r="B21" s="3"/>
      <c r="C21" s="3"/>
      <c r="D21" s="3"/>
      <c r="E21" s="3"/>
      <c r="F21" s="3"/>
      <c r="G21" s="3"/>
    </row>
    <row r="22" spans="1:13" s="165" customFormat="1">
      <c r="A22" s="313" t="s">
        <v>597</v>
      </c>
      <c r="L22" s="168"/>
    </row>
    <row r="23" spans="1:13">
      <c r="A23" s="314" t="s">
        <v>598</v>
      </c>
    </row>
    <row r="24" spans="1:13">
      <c r="A24" s="314" t="s">
        <v>599</v>
      </c>
    </row>
  </sheetData>
  <mergeCells count="18">
    <mergeCell ref="B2:M2"/>
    <mergeCell ref="B3:M3"/>
    <mergeCell ref="B4:M4"/>
    <mergeCell ref="B5:M5"/>
    <mergeCell ref="B6:M6"/>
    <mergeCell ref="A14:M14"/>
    <mergeCell ref="A16:M16"/>
    <mergeCell ref="A18:M18"/>
    <mergeCell ref="A11:L11"/>
    <mergeCell ref="B8:G8"/>
    <mergeCell ref="H8:H9"/>
    <mergeCell ref="A8:A9"/>
    <mergeCell ref="I8:I9"/>
    <mergeCell ref="J8:J9"/>
    <mergeCell ref="K8:K9"/>
    <mergeCell ref="M8:M9"/>
    <mergeCell ref="L8:L9"/>
    <mergeCell ref="A12:M12"/>
  </mergeCells>
  <pageMargins left="0.31496062992125984" right="0.31496062992125984" top="1.1417322834645669" bottom="0.74803149606299213" header="0.31496062992125984" footer="0.31496062992125984"/>
  <pageSetup paperSize="9" scale="3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8"/>
  <sheetViews>
    <sheetView zoomScale="85" zoomScaleNormal="85" workbookViewId="0">
      <selection activeCell="A7" sqref="A7:J8"/>
    </sheetView>
  </sheetViews>
  <sheetFormatPr defaultRowHeight="15"/>
  <cols>
    <col min="1" max="5" width="9.140625" style="145"/>
    <col min="6" max="6" width="6.42578125" style="145" customWidth="1"/>
    <col min="7" max="7" width="7" style="145" customWidth="1"/>
    <col min="8" max="8" width="12" style="145" customWidth="1"/>
    <col min="9" max="9" width="31.5703125" style="145" customWidth="1"/>
    <col min="10" max="10" width="9.85546875" style="145" customWidth="1"/>
    <col min="11" max="12" width="9.140625" style="3"/>
    <col min="13" max="13" width="12.7109375" style="3" customWidth="1"/>
    <col min="14" max="16384" width="9.140625" style="3"/>
  </cols>
  <sheetData>
    <row r="1" spans="1:29" ht="15" customHeight="1">
      <c r="A1" s="507" t="s">
        <v>126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7"/>
      <c r="S1" s="507"/>
      <c r="T1" s="507"/>
      <c r="U1" s="507"/>
      <c r="V1" s="507"/>
      <c r="W1" s="507"/>
      <c r="X1" s="507"/>
      <c r="Y1" s="507"/>
      <c r="Z1" s="507"/>
      <c r="AA1" s="507"/>
      <c r="AB1" s="507"/>
      <c r="AC1" s="507"/>
    </row>
    <row r="2" spans="1:29" ht="18.75">
      <c r="A2" s="502" t="s">
        <v>19</v>
      </c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2"/>
      <c r="AB2" s="502"/>
      <c r="AC2" s="502"/>
    </row>
    <row r="3" spans="1:29" ht="15" customHeight="1">
      <c r="A3" s="503" t="s">
        <v>78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503"/>
    </row>
    <row r="4" spans="1:29" ht="15" customHeight="1">
      <c r="A4" s="508" t="s">
        <v>309</v>
      </c>
      <c r="B4" s="508"/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8"/>
      <c r="Q4" s="508"/>
      <c r="R4" s="508"/>
      <c r="S4" s="508"/>
      <c r="T4" s="508"/>
      <c r="U4" s="508"/>
      <c r="V4" s="508"/>
      <c r="W4" s="508"/>
      <c r="X4" s="508"/>
      <c r="Y4" s="508"/>
      <c r="Z4" s="508"/>
      <c r="AA4" s="508"/>
      <c r="AB4" s="508"/>
      <c r="AC4" s="508"/>
    </row>
    <row r="5" spans="1:29" ht="15" customHeight="1">
      <c r="A5" s="509" t="s">
        <v>26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</row>
    <row r="6" spans="1:29" ht="15" customHeight="1">
      <c r="A6" s="506" t="s">
        <v>480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06"/>
      <c r="R6" s="506"/>
      <c r="S6" s="506"/>
      <c r="T6" s="506"/>
      <c r="U6" s="506"/>
      <c r="V6" s="506"/>
      <c r="W6" s="506"/>
      <c r="X6" s="506"/>
      <c r="Y6" s="506"/>
      <c r="Z6" s="506"/>
      <c r="AA6" s="506"/>
      <c r="AB6" s="506"/>
      <c r="AC6" s="506"/>
    </row>
    <row r="7" spans="1:29" ht="15.75">
      <c r="A7" s="498" t="s">
        <v>15</v>
      </c>
      <c r="B7" s="498"/>
      <c r="C7" s="498"/>
      <c r="D7" s="498"/>
      <c r="E7" s="498"/>
      <c r="F7" s="498"/>
      <c r="G7" s="498"/>
      <c r="H7" s="498"/>
      <c r="I7" s="498"/>
      <c r="J7" s="498"/>
      <c r="K7" s="498" t="s">
        <v>97</v>
      </c>
      <c r="L7" s="498"/>
      <c r="M7" s="498"/>
      <c r="N7" s="498"/>
      <c r="O7" s="498" t="s">
        <v>100</v>
      </c>
      <c r="P7" s="498"/>
      <c r="Q7" s="498"/>
      <c r="R7" s="498"/>
      <c r="S7" s="498"/>
      <c r="T7" s="498"/>
      <c r="U7" s="498"/>
      <c r="V7" s="498"/>
      <c r="W7" s="498"/>
      <c r="X7" s="498"/>
      <c r="Y7" s="498"/>
      <c r="Z7" s="498"/>
      <c r="AA7" s="498"/>
      <c r="AB7" s="498"/>
      <c r="AC7" s="498"/>
    </row>
    <row r="8" spans="1:29" ht="15" customHeight="1">
      <c r="A8" s="498"/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 t="s">
        <v>23</v>
      </c>
      <c r="P8" s="498"/>
      <c r="Q8" s="498"/>
      <c r="R8" s="498" t="s">
        <v>24</v>
      </c>
      <c r="S8" s="498"/>
      <c r="T8" s="498"/>
      <c r="U8" s="498" t="s">
        <v>93</v>
      </c>
      <c r="V8" s="498"/>
      <c r="W8" s="498"/>
      <c r="X8" s="498" t="s">
        <v>94</v>
      </c>
      <c r="Y8" s="498"/>
      <c r="Z8" s="498"/>
      <c r="AA8" s="498" t="s">
        <v>95</v>
      </c>
      <c r="AB8" s="498"/>
      <c r="AC8" s="498"/>
    </row>
    <row r="9" spans="1:29" ht="47.25">
      <c r="A9" s="147" t="s">
        <v>0</v>
      </c>
      <c r="B9" s="147" t="s">
        <v>1</v>
      </c>
      <c r="C9" s="147" t="s">
        <v>2</v>
      </c>
      <c r="D9" s="147" t="s">
        <v>3</v>
      </c>
      <c r="E9" s="147" t="s">
        <v>410</v>
      </c>
      <c r="F9" s="147" t="s">
        <v>21</v>
      </c>
      <c r="G9" s="147" t="s">
        <v>4</v>
      </c>
      <c r="H9" s="147" t="s">
        <v>5</v>
      </c>
      <c r="I9" s="147" t="s">
        <v>20</v>
      </c>
      <c r="J9" s="82" t="s">
        <v>98</v>
      </c>
      <c r="K9" s="82" t="s">
        <v>40</v>
      </c>
      <c r="L9" s="82" t="s">
        <v>281</v>
      </c>
      <c r="M9" s="82" t="s">
        <v>14</v>
      </c>
      <c r="N9" s="82" t="s">
        <v>29</v>
      </c>
      <c r="O9" s="82" t="s">
        <v>281</v>
      </c>
      <c r="P9" s="82" t="s">
        <v>14</v>
      </c>
      <c r="Q9" s="82" t="s">
        <v>29</v>
      </c>
      <c r="R9" s="82" t="s">
        <v>281</v>
      </c>
      <c r="S9" s="82" t="s">
        <v>14</v>
      </c>
      <c r="T9" s="82" t="s">
        <v>29</v>
      </c>
      <c r="U9" s="82" t="s">
        <v>281</v>
      </c>
      <c r="V9" s="82" t="s">
        <v>14</v>
      </c>
      <c r="W9" s="82" t="s">
        <v>29</v>
      </c>
      <c r="X9" s="82" t="s">
        <v>281</v>
      </c>
      <c r="Y9" s="82" t="s">
        <v>14</v>
      </c>
      <c r="Z9" s="82" t="s">
        <v>29</v>
      </c>
      <c r="AA9" s="82" t="s">
        <v>281</v>
      </c>
      <c r="AB9" s="82" t="s">
        <v>14</v>
      </c>
      <c r="AC9" s="82" t="s">
        <v>29</v>
      </c>
    </row>
    <row r="10" spans="1:29" ht="15.75" hidden="1">
      <c r="A10" s="150"/>
      <c r="B10" s="150"/>
      <c r="C10" s="150"/>
      <c r="D10" s="150"/>
      <c r="E10" s="150"/>
      <c r="F10" s="150"/>
      <c r="G10" s="147"/>
      <c r="H10" s="150">
        <v>1211900</v>
      </c>
      <c r="I10" s="78" t="s">
        <v>33</v>
      </c>
      <c r="J10" s="78"/>
      <c r="K10" s="78"/>
      <c r="L10" s="82">
        <f t="shared" ref="L10:L11" si="0">O10+R10+U10+X10+AA10</f>
        <v>0</v>
      </c>
      <c r="M10" s="82" t="e">
        <f t="shared" ref="M10:M22" si="1">N10/L10</f>
        <v>#DIV/0!</v>
      </c>
      <c r="N10" s="83">
        <f t="shared" ref="N10:N23" si="2">Q10+T10+W10+Z10+AC10</f>
        <v>0</v>
      </c>
      <c r="O10" s="82"/>
      <c r="P10" s="82"/>
      <c r="Q10" s="83">
        <f t="shared" ref="Q10:Q11" si="3">O10*P10</f>
        <v>0</v>
      </c>
      <c r="R10" s="82"/>
      <c r="S10" s="82"/>
      <c r="T10" s="83">
        <f t="shared" ref="T10:T22" si="4">R10*S10</f>
        <v>0</v>
      </c>
      <c r="U10" s="82"/>
      <c r="V10" s="82"/>
      <c r="W10" s="83">
        <f t="shared" ref="W10:W22" si="5">U10*V10</f>
        <v>0</v>
      </c>
      <c r="X10" s="82"/>
      <c r="Y10" s="82"/>
      <c r="Z10" s="83">
        <f t="shared" ref="Z10:Z22" si="6">X10*Y10</f>
        <v>0</v>
      </c>
      <c r="AA10" s="82"/>
      <c r="AB10" s="82"/>
      <c r="AC10" s="83">
        <f t="shared" ref="AC10:AC22" si="7">AA10*AB10</f>
        <v>0</v>
      </c>
    </row>
    <row r="11" spans="1:29" ht="15.75">
      <c r="A11" s="150"/>
      <c r="B11" s="150"/>
      <c r="C11" s="150"/>
      <c r="D11" s="150"/>
      <c r="E11" s="150"/>
      <c r="F11" s="150"/>
      <c r="G11" s="147"/>
      <c r="H11" s="150"/>
      <c r="I11" s="78"/>
      <c r="J11" s="78"/>
      <c r="K11" s="78"/>
      <c r="L11" s="82">
        <f t="shared" si="0"/>
        <v>0</v>
      </c>
      <c r="M11" s="82" t="e">
        <f t="shared" si="1"/>
        <v>#DIV/0!</v>
      </c>
      <c r="N11" s="83">
        <f t="shared" si="2"/>
        <v>0</v>
      </c>
      <c r="O11" s="82"/>
      <c r="P11" s="82"/>
      <c r="Q11" s="83">
        <f t="shared" si="3"/>
        <v>0</v>
      </c>
      <c r="R11" s="82"/>
      <c r="S11" s="82"/>
      <c r="T11" s="83">
        <f t="shared" si="4"/>
        <v>0</v>
      </c>
      <c r="U11" s="82"/>
      <c r="V11" s="82"/>
      <c r="W11" s="83">
        <f t="shared" si="5"/>
        <v>0</v>
      </c>
      <c r="X11" s="82"/>
      <c r="Y11" s="82"/>
      <c r="Z11" s="83">
        <f t="shared" si="6"/>
        <v>0</v>
      </c>
      <c r="AA11" s="82"/>
      <c r="AB11" s="82"/>
      <c r="AC11" s="83">
        <f t="shared" si="7"/>
        <v>0</v>
      </c>
    </row>
    <row r="12" spans="1:29" ht="15.75">
      <c r="A12" s="150"/>
      <c r="B12" s="150"/>
      <c r="C12" s="150"/>
      <c r="D12" s="150"/>
      <c r="E12" s="150"/>
      <c r="F12" s="150"/>
      <c r="G12" s="147"/>
      <c r="H12" s="150"/>
      <c r="I12" s="86"/>
      <c r="J12" s="86"/>
      <c r="K12" s="78"/>
      <c r="L12" s="82">
        <f t="shared" ref="L12:L22" si="8">O12+R12+U12+X12+AA12</f>
        <v>0</v>
      </c>
      <c r="M12" s="82" t="e">
        <f t="shared" si="1"/>
        <v>#DIV/0!</v>
      </c>
      <c r="N12" s="83">
        <f t="shared" si="2"/>
        <v>0</v>
      </c>
      <c r="O12" s="82"/>
      <c r="P12" s="82"/>
      <c r="Q12" s="83">
        <f t="shared" ref="Q12:Q22" si="9">O12*P12</f>
        <v>0</v>
      </c>
      <c r="R12" s="82"/>
      <c r="S12" s="82"/>
      <c r="T12" s="83">
        <f t="shared" si="4"/>
        <v>0</v>
      </c>
      <c r="U12" s="82"/>
      <c r="V12" s="82"/>
      <c r="W12" s="83">
        <f t="shared" si="5"/>
        <v>0</v>
      </c>
      <c r="X12" s="82"/>
      <c r="Y12" s="82"/>
      <c r="Z12" s="83">
        <f t="shared" si="6"/>
        <v>0</v>
      </c>
      <c r="AA12" s="82"/>
      <c r="AB12" s="82"/>
      <c r="AC12" s="83">
        <f t="shared" si="7"/>
        <v>0</v>
      </c>
    </row>
    <row r="13" spans="1:29" ht="15.75">
      <c r="A13" s="150"/>
      <c r="B13" s="150"/>
      <c r="C13" s="150"/>
      <c r="D13" s="150"/>
      <c r="E13" s="150"/>
      <c r="F13" s="150"/>
      <c r="G13" s="147"/>
      <c r="H13" s="150"/>
      <c r="I13" s="86"/>
      <c r="J13" s="86"/>
      <c r="K13" s="78"/>
      <c r="L13" s="82">
        <f t="shared" si="8"/>
        <v>0</v>
      </c>
      <c r="M13" s="82" t="e">
        <f t="shared" si="1"/>
        <v>#DIV/0!</v>
      </c>
      <c r="N13" s="83">
        <f t="shared" si="2"/>
        <v>0</v>
      </c>
      <c r="O13" s="82"/>
      <c r="P13" s="82"/>
      <c r="Q13" s="83">
        <f t="shared" si="9"/>
        <v>0</v>
      </c>
      <c r="R13" s="82"/>
      <c r="S13" s="82"/>
      <c r="T13" s="83">
        <f t="shared" si="4"/>
        <v>0</v>
      </c>
      <c r="U13" s="82"/>
      <c r="V13" s="82"/>
      <c r="W13" s="83">
        <f t="shared" si="5"/>
        <v>0</v>
      </c>
      <c r="X13" s="82"/>
      <c r="Y13" s="82"/>
      <c r="Z13" s="83">
        <f t="shared" si="6"/>
        <v>0</v>
      </c>
      <c r="AA13" s="82"/>
      <c r="AB13" s="82"/>
      <c r="AC13" s="83">
        <f t="shared" si="7"/>
        <v>0</v>
      </c>
    </row>
    <row r="14" spans="1:29" ht="38.25" customHeight="1">
      <c r="A14" s="82"/>
      <c r="B14" s="82"/>
      <c r="C14" s="82"/>
      <c r="D14" s="82"/>
      <c r="E14" s="82"/>
      <c r="F14" s="82"/>
      <c r="G14" s="147"/>
      <c r="H14" s="150"/>
      <c r="I14" s="78"/>
      <c r="J14" s="86"/>
      <c r="K14" s="78"/>
      <c r="L14" s="82">
        <f t="shared" si="8"/>
        <v>0</v>
      </c>
      <c r="M14" s="82" t="e">
        <f t="shared" si="1"/>
        <v>#DIV/0!</v>
      </c>
      <c r="N14" s="83">
        <f t="shared" si="2"/>
        <v>0</v>
      </c>
      <c r="O14" s="82"/>
      <c r="P14" s="82"/>
      <c r="Q14" s="83">
        <f t="shared" si="9"/>
        <v>0</v>
      </c>
      <c r="R14" s="82"/>
      <c r="S14" s="82"/>
      <c r="T14" s="83">
        <f t="shared" si="4"/>
        <v>0</v>
      </c>
      <c r="U14" s="82"/>
      <c r="V14" s="82"/>
      <c r="W14" s="83">
        <f t="shared" si="5"/>
        <v>0</v>
      </c>
      <c r="X14" s="82"/>
      <c r="Y14" s="82"/>
      <c r="Z14" s="83">
        <f t="shared" si="6"/>
        <v>0</v>
      </c>
      <c r="AA14" s="82"/>
      <c r="AB14" s="82"/>
      <c r="AC14" s="83">
        <f t="shared" si="7"/>
        <v>0</v>
      </c>
    </row>
    <row r="15" spans="1:29" ht="15.75">
      <c r="A15" s="82"/>
      <c r="B15" s="82"/>
      <c r="C15" s="82"/>
      <c r="D15" s="82"/>
      <c r="E15" s="82"/>
      <c r="F15" s="82"/>
      <c r="G15" s="147"/>
      <c r="H15" s="150"/>
      <c r="I15" s="78"/>
      <c r="J15" s="86"/>
      <c r="K15" s="78"/>
      <c r="L15" s="82">
        <f t="shared" si="8"/>
        <v>0</v>
      </c>
      <c r="M15" s="82" t="e">
        <f t="shared" si="1"/>
        <v>#DIV/0!</v>
      </c>
      <c r="N15" s="83">
        <f t="shared" si="2"/>
        <v>0</v>
      </c>
      <c r="O15" s="82"/>
      <c r="P15" s="82"/>
      <c r="Q15" s="83">
        <f t="shared" si="9"/>
        <v>0</v>
      </c>
      <c r="R15" s="82"/>
      <c r="S15" s="82"/>
      <c r="T15" s="83">
        <f t="shared" si="4"/>
        <v>0</v>
      </c>
      <c r="U15" s="82"/>
      <c r="V15" s="82"/>
      <c r="W15" s="83">
        <f t="shared" si="5"/>
        <v>0</v>
      </c>
      <c r="X15" s="82"/>
      <c r="Y15" s="82"/>
      <c r="Z15" s="83">
        <f t="shared" si="6"/>
        <v>0</v>
      </c>
      <c r="AA15" s="82"/>
      <c r="AB15" s="82"/>
      <c r="AC15" s="83">
        <f t="shared" si="7"/>
        <v>0</v>
      </c>
    </row>
    <row r="16" spans="1:29" ht="22.5" customHeight="1">
      <c r="A16" s="82"/>
      <c r="B16" s="82"/>
      <c r="C16" s="82"/>
      <c r="D16" s="82"/>
      <c r="E16" s="82"/>
      <c r="F16" s="82"/>
      <c r="G16" s="147"/>
      <c r="H16" s="150"/>
      <c r="I16" s="78"/>
      <c r="J16" s="86"/>
      <c r="K16" s="78"/>
      <c r="L16" s="82">
        <f t="shared" si="8"/>
        <v>0</v>
      </c>
      <c r="M16" s="82" t="e">
        <f t="shared" si="1"/>
        <v>#DIV/0!</v>
      </c>
      <c r="N16" s="83">
        <f t="shared" si="2"/>
        <v>0</v>
      </c>
      <c r="O16" s="82"/>
      <c r="P16" s="82"/>
      <c r="Q16" s="83">
        <f t="shared" si="9"/>
        <v>0</v>
      </c>
      <c r="R16" s="82"/>
      <c r="S16" s="82"/>
      <c r="T16" s="83">
        <f t="shared" si="4"/>
        <v>0</v>
      </c>
      <c r="U16" s="82"/>
      <c r="V16" s="82"/>
      <c r="W16" s="83">
        <f t="shared" si="5"/>
        <v>0</v>
      </c>
      <c r="X16" s="82"/>
      <c r="Y16" s="82"/>
      <c r="Z16" s="83">
        <f t="shared" si="6"/>
        <v>0</v>
      </c>
      <c r="AA16" s="82"/>
      <c r="AB16" s="82"/>
      <c r="AC16" s="83">
        <f t="shared" si="7"/>
        <v>0</v>
      </c>
    </row>
    <row r="17" spans="1:29" ht="15.75">
      <c r="A17" s="82"/>
      <c r="B17" s="82"/>
      <c r="C17" s="82"/>
      <c r="D17" s="82"/>
      <c r="E17" s="82"/>
      <c r="F17" s="82"/>
      <c r="G17" s="147"/>
      <c r="H17" s="150"/>
      <c r="I17" s="78"/>
      <c r="J17" s="86"/>
      <c r="K17" s="78"/>
      <c r="L17" s="82">
        <f t="shared" si="8"/>
        <v>0</v>
      </c>
      <c r="M17" s="82" t="e">
        <f t="shared" si="1"/>
        <v>#DIV/0!</v>
      </c>
      <c r="N17" s="83">
        <f t="shared" si="2"/>
        <v>0</v>
      </c>
      <c r="O17" s="82"/>
      <c r="P17" s="82"/>
      <c r="Q17" s="83">
        <f t="shared" si="9"/>
        <v>0</v>
      </c>
      <c r="R17" s="82"/>
      <c r="S17" s="82"/>
      <c r="T17" s="83">
        <f t="shared" si="4"/>
        <v>0</v>
      </c>
      <c r="U17" s="82"/>
      <c r="V17" s="82"/>
      <c r="W17" s="83">
        <f t="shared" si="5"/>
        <v>0</v>
      </c>
      <c r="X17" s="82"/>
      <c r="Y17" s="82"/>
      <c r="Z17" s="83">
        <f t="shared" si="6"/>
        <v>0</v>
      </c>
      <c r="AA17" s="82"/>
      <c r="AB17" s="82"/>
      <c r="AC17" s="83">
        <f t="shared" si="7"/>
        <v>0</v>
      </c>
    </row>
    <row r="18" spans="1:29" ht="15.75">
      <c r="A18" s="82"/>
      <c r="B18" s="82"/>
      <c r="C18" s="82"/>
      <c r="D18" s="82"/>
      <c r="E18" s="82"/>
      <c r="F18" s="82"/>
      <c r="G18" s="147"/>
      <c r="H18" s="150"/>
      <c r="I18" s="78"/>
      <c r="J18" s="86"/>
      <c r="K18" s="78"/>
      <c r="L18" s="82">
        <f t="shared" si="8"/>
        <v>0</v>
      </c>
      <c r="M18" s="82" t="e">
        <f t="shared" si="1"/>
        <v>#DIV/0!</v>
      </c>
      <c r="N18" s="83">
        <f t="shared" si="2"/>
        <v>0</v>
      </c>
      <c r="O18" s="82"/>
      <c r="P18" s="82"/>
      <c r="Q18" s="83">
        <f t="shared" si="9"/>
        <v>0</v>
      </c>
      <c r="R18" s="82"/>
      <c r="S18" s="82"/>
      <c r="T18" s="83">
        <f t="shared" si="4"/>
        <v>0</v>
      </c>
      <c r="U18" s="82"/>
      <c r="V18" s="82"/>
      <c r="W18" s="83">
        <f t="shared" si="5"/>
        <v>0</v>
      </c>
      <c r="X18" s="82"/>
      <c r="Y18" s="82"/>
      <c r="Z18" s="83">
        <f t="shared" si="6"/>
        <v>0</v>
      </c>
      <c r="AA18" s="82"/>
      <c r="AB18" s="82"/>
      <c r="AC18" s="83">
        <f t="shared" si="7"/>
        <v>0</v>
      </c>
    </row>
    <row r="19" spans="1:29" ht="30" customHeight="1">
      <c r="A19" s="82"/>
      <c r="B19" s="82"/>
      <c r="C19" s="82"/>
      <c r="D19" s="82"/>
      <c r="E19" s="82"/>
      <c r="F19" s="82"/>
      <c r="G19" s="147"/>
      <c r="H19" s="150"/>
      <c r="I19" s="78"/>
      <c r="J19" s="86"/>
      <c r="K19" s="78"/>
      <c r="L19" s="82">
        <f t="shared" si="8"/>
        <v>0</v>
      </c>
      <c r="M19" s="82" t="e">
        <f t="shared" si="1"/>
        <v>#DIV/0!</v>
      </c>
      <c r="N19" s="83">
        <f t="shared" si="2"/>
        <v>0</v>
      </c>
      <c r="O19" s="82"/>
      <c r="P19" s="82"/>
      <c r="Q19" s="83">
        <f t="shared" si="9"/>
        <v>0</v>
      </c>
      <c r="R19" s="82"/>
      <c r="S19" s="82"/>
      <c r="T19" s="83">
        <f t="shared" si="4"/>
        <v>0</v>
      </c>
      <c r="U19" s="82"/>
      <c r="V19" s="82"/>
      <c r="W19" s="83">
        <f t="shared" si="5"/>
        <v>0</v>
      </c>
      <c r="X19" s="82"/>
      <c r="Y19" s="82"/>
      <c r="Z19" s="83">
        <f t="shared" si="6"/>
        <v>0</v>
      </c>
      <c r="AA19" s="82"/>
      <c r="AB19" s="82"/>
      <c r="AC19" s="83">
        <f t="shared" si="7"/>
        <v>0</v>
      </c>
    </row>
    <row r="20" spans="1:29" ht="15.75">
      <c r="A20" s="82"/>
      <c r="B20" s="82"/>
      <c r="C20" s="82"/>
      <c r="D20" s="82"/>
      <c r="E20" s="82"/>
      <c r="F20" s="82"/>
      <c r="G20" s="147"/>
      <c r="H20" s="150"/>
      <c r="I20" s="78"/>
      <c r="J20" s="86"/>
      <c r="K20" s="78"/>
      <c r="L20" s="82">
        <f t="shared" si="8"/>
        <v>0</v>
      </c>
      <c r="M20" s="82" t="e">
        <f t="shared" si="1"/>
        <v>#DIV/0!</v>
      </c>
      <c r="N20" s="83">
        <f t="shared" si="2"/>
        <v>0</v>
      </c>
      <c r="O20" s="82"/>
      <c r="P20" s="82"/>
      <c r="Q20" s="83">
        <f t="shared" si="9"/>
        <v>0</v>
      </c>
      <c r="R20" s="82"/>
      <c r="S20" s="82"/>
      <c r="T20" s="83">
        <f t="shared" si="4"/>
        <v>0</v>
      </c>
      <c r="U20" s="82"/>
      <c r="V20" s="82"/>
      <c r="W20" s="83">
        <f t="shared" si="5"/>
        <v>0</v>
      </c>
      <c r="X20" s="82"/>
      <c r="Y20" s="82"/>
      <c r="Z20" s="83">
        <f t="shared" si="6"/>
        <v>0</v>
      </c>
      <c r="AA20" s="82"/>
      <c r="AB20" s="82"/>
      <c r="AC20" s="83">
        <f t="shared" si="7"/>
        <v>0</v>
      </c>
    </row>
    <row r="21" spans="1:29" ht="15.75">
      <c r="A21" s="82"/>
      <c r="B21" s="82"/>
      <c r="C21" s="82"/>
      <c r="D21" s="82"/>
      <c r="E21" s="82"/>
      <c r="F21" s="82"/>
      <c r="G21" s="147"/>
      <c r="H21" s="150"/>
      <c r="I21" s="78"/>
      <c r="J21" s="86"/>
      <c r="K21" s="78"/>
      <c r="L21" s="82">
        <f t="shared" si="8"/>
        <v>0</v>
      </c>
      <c r="M21" s="82" t="e">
        <f t="shared" si="1"/>
        <v>#DIV/0!</v>
      </c>
      <c r="N21" s="83">
        <f t="shared" si="2"/>
        <v>0</v>
      </c>
      <c r="O21" s="82"/>
      <c r="P21" s="82"/>
      <c r="Q21" s="83">
        <f t="shared" si="9"/>
        <v>0</v>
      </c>
      <c r="R21" s="82"/>
      <c r="S21" s="82"/>
      <c r="T21" s="83">
        <f t="shared" si="4"/>
        <v>0</v>
      </c>
      <c r="U21" s="82"/>
      <c r="V21" s="82"/>
      <c r="W21" s="83">
        <f t="shared" si="5"/>
        <v>0</v>
      </c>
      <c r="X21" s="82"/>
      <c r="Y21" s="82"/>
      <c r="Z21" s="83">
        <f t="shared" si="6"/>
        <v>0</v>
      </c>
      <c r="AA21" s="82"/>
      <c r="AB21" s="82"/>
      <c r="AC21" s="83">
        <f t="shared" si="7"/>
        <v>0</v>
      </c>
    </row>
    <row r="22" spans="1:29" ht="15.75">
      <c r="A22" s="82"/>
      <c r="B22" s="82"/>
      <c r="C22" s="82"/>
      <c r="D22" s="82"/>
      <c r="E22" s="82"/>
      <c r="F22" s="82"/>
      <c r="G22" s="147"/>
      <c r="H22" s="150"/>
      <c r="I22" s="78"/>
      <c r="J22" s="86"/>
      <c r="K22" s="78"/>
      <c r="L22" s="82">
        <f t="shared" si="8"/>
        <v>0</v>
      </c>
      <c r="M22" s="82" t="e">
        <f t="shared" si="1"/>
        <v>#DIV/0!</v>
      </c>
      <c r="N22" s="83">
        <f t="shared" si="2"/>
        <v>0</v>
      </c>
      <c r="O22" s="82"/>
      <c r="P22" s="82"/>
      <c r="Q22" s="83">
        <f t="shared" si="9"/>
        <v>0</v>
      </c>
      <c r="R22" s="82"/>
      <c r="S22" s="82"/>
      <c r="T22" s="83">
        <f t="shared" si="4"/>
        <v>0</v>
      </c>
      <c r="U22" s="82"/>
      <c r="V22" s="82"/>
      <c r="W22" s="83">
        <f t="shared" si="5"/>
        <v>0</v>
      </c>
      <c r="X22" s="82"/>
      <c r="Y22" s="82"/>
      <c r="Z22" s="83">
        <f t="shared" si="6"/>
        <v>0</v>
      </c>
      <c r="AA22" s="82"/>
      <c r="AB22" s="82"/>
      <c r="AC22" s="83">
        <f t="shared" si="7"/>
        <v>0</v>
      </c>
    </row>
    <row r="23" spans="1:29" ht="15.75">
      <c r="A23" s="511" t="s">
        <v>88</v>
      </c>
      <c r="B23" s="511"/>
      <c r="C23" s="511"/>
      <c r="D23" s="511"/>
      <c r="E23" s="511"/>
      <c r="F23" s="511"/>
      <c r="G23" s="511"/>
      <c r="H23" s="511"/>
      <c r="I23" s="511"/>
      <c r="J23" s="148"/>
      <c r="K23" s="146" t="s">
        <v>96</v>
      </c>
      <c r="L23" s="146" t="s">
        <v>96</v>
      </c>
      <c r="M23" s="146" t="s">
        <v>96</v>
      </c>
      <c r="N23" s="84" t="e">
        <f t="shared" si="2"/>
        <v>#REF!</v>
      </c>
      <c r="O23" s="146" t="s">
        <v>96</v>
      </c>
      <c r="P23" s="146" t="s">
        <v>96</v>
      </c>
      <c r="Q23" s="85" t="e">
        <f>#REF!+#REF!+#REF!+#REF!+#REF!</f>
        <v>#REF!</v>
      </c>
      <c r="R23" s="146" t="s">
        <v>96</v>
      </c>
      <c r="S23" s="146" t="s">
        <v>96</v>
      </c>
      <c r="T23" s="85" t="e">
        <f>#REF!+#REF!+#REF!+#REF!+#REF!</f>
        <v>#REF!</v>
      </c>
      <c r="U23" s="146" t="s">
        <v>96</v>
      </c>
      <c r="V23" s="146" t="s">
        <v>96</v>
      </c>
      <c r="W23" s="85" t="e">
        <f>#REF!+#REF!+#REF!+#REF!+#REF!</f>
        <v>#REF!</v>
      </c>
      <c r="X23" s="146" t="s">
        <v>96</v>
      </c>
      <c r="Y23" s="146" t="s">
        <v>96</v>
      </c>
      <c r="Z23" s="85" t="e">
        <f>#REF!+#REF!+#REF!+#REF!+#REF!</f>
        <v>#REF!</v>
      </c>
      <c r="AA23" s="146" t="s">
        <v>96</v>
      </c>
      <c r="AB23" s="146" t="s">
        <v>96</v>
      </c>
      <c r="AC23" s="85" t="e">
        <f>#REF!+#REF!+#REF!+#REF!+#REF!</f>
        <v>#REF!</v>
      </c>
    </row>
    <row r="24" spans="1:29">
      <c r="A24" s="58"/>
      <c r="B24" s="58"/>
      <c r="C24" s="58"/>
      <c r="D24" s="58"/>
      <c r="E24" s="58"/>
      <c r="F24" s="58"/>
      <c r="G24" s="58"/>
      <c r="H24" s="58"/>
      <c r="I24" s="58"/>
      <c r="J24" s="58"/>
    </row>
    <row r="25" spans="1:29" s="59" customFormat="1">
      <c r="A25" s="510" t="s">
        <v>87</v>
      </c>
      <c r="B25" s="510"/>
      <c r="C25" s="510"/>
      <c r="D25" s="510"/>
      <c r="E25" s="510"/>
      <c r="F25" s="510"/>
      <c r="G25" s="510"/>
      <c r="H25" s="510"/>
      <c r="I25" s="510"/>
      <c r="J25" s="149"/>
    </row>
    <row r="26" spans="1:29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29">
      <c r="A27" s="392" t="s">
        <v>30</v>
      </c>
      <c r="B27" s="392"/>
      <c r="C27" s="392"/>
      <c r="D27" s="392"/>
      <c r="E27" s="392"/>
      <c r="F27" s="392"/>
      <c r="G27" s="392"/>
      <c r="H27" s="392"/>
      <c r="I27" s="392"/>
      <c r="J27" s="144"/>
    </row>
    <row r="28" spans="1:29">
      <c r="A28" s="392" t="s">
        <v>31</v>
      </c>
      <c r="B28" s="392"/>
      <c r="C28" s="392"/>
      <c r="D28" s="392"/>
      <c r="E28" s="392"/>
      <c r="F28" s="392"/>
      <c r="G28" s="392"/>
      <c r="H28" s="392"/>
      <c r="I28" s="392"/>
      <c r="J28" s="144"/>
    </row>
  </sheetData>
  <mergeCells count="18">
    <mergeCell ref="A25:I25"/>
    <mergeCell ref="A27:I27"/>
    <mergeCell ref="A28:I28"/>
    <mergeCell ref="A23:I23"/>
    <mergeCell ref="A7:J8"/>
    <mergeCell ref="K7:N8"/>
    <mergeCell ref="O7:AC7"/>
    <mergeCell ref="O8:Q8"/>
    <mergeCell ref="R8:T8"/>
    <mergeCell ref="U8:W8"/>
    <mergeCell ref="X8:Z8"/>
    <mergeCell ref="AA8:AC8"/>
    <mergeCell ref="A6:AC6"/>
    <mergeCell ref="A1:AC1"/>
    <mergeCell ref="A2:AC2"/>
    <mergeCell ref="A3:AC3"/>
    <mergeCell ref="A4:AC4"/>
    <mergeCell ref="A5:AC5"/>
  </mergeCells>
  <pageMargins left="0.70866141732283472" right="0.19685039370078741" top="0.74803149606299213" bottom="0.74803149606299213" header="0.31496062992125984" footer="0.31496062992125984"/>
  <pageSetup paperSize="9" scale="47" orientation="landscape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W28"/>
  <sheetViews>
    <sheetView view="pageBreakPreview" zoomScaleSheetLayoutView="100" workbookViewId="0">
      <selection activeCell="B7" sqref="B7:J7"/>
    </sheetView>
  </sheetViews>
  <sheetFormatPr defaultRowHeight="15"/>
  <cols>
    <col min="1" max="1" width="17.28515625" style="3" customWidth="1"/>
    <col min="2" max="2" width="6.7109375" style="57" customWidth="1"/>
    <col min="3" max="3" width="10.5703125" style="57" customWidth="1"/>
    <col min="4" max="5" width="7.7109375" style="57" customWidth="1"/>
    <col min="6" max="6" width="8" style="57" customWidth="1"/>
    <col min="7" max="7" width="9.140625" style="57"/>
    <col min="8" max="8" width="12" style="57" customWidth="1"/>
    <col min="9" max="9" width="20.42578125" style="57" customWidth="1"/>
    <col min="10" max="10" width="13.5703125" style="57" customWidth="1"/>
    <col min="11" max="11" width="8.7109375" style="3" customWidth="1"/>
    <col min="12" max="12" width="11" style="3" customWidth="1"/>
    <col min="13" max="13" width="13.7109375" style="3" customWidth="1"/>
    <col min="14" max="14" width="9.140625" style="3"/>
    <col min="15" max="15" width="11.28515625" style="3" customWidth="1"/>
    <col min="16" max="16" width="12.85546875" style="3" customWidth="1"/>
    <col min="17" max="17" width="9.140625" style="3"/>
    <col min="18" max="18" width="11.140625" style="3" customWidth="1"/>
    <col min="19" max="19" width="13" style="3" customWidth="1"/>
    <col min="20" max="20" width="9.140625" style="3"/>
    <col min="21" max="21" width="11.42578125" style="3" customWidth="1"/>
    <col min="22" max="22" width="13.140625" style="3" customWidth="1"/>
    <col min="23" max="16384" width="9.140625" style="3"/>
  </cols>
  <sheetData>
    <row r="1" spans="1:23" ht="15" customHeight="1">
      <c r="B1" s="507" t="s">
        <v>127</v>
      </c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7"/>
      <c r="S1" s="507"/>
      <c r="T1" s="507"/>
      <c r="U1" s="507"/>
      <c r="V1" s="507"/>
      <c r="W1" s="507"/>
    </row>
    <row r="2" spans="1:23" ht="15" customHeight="1">
      <c r="B2" s="502" t="s">
        <v>19</v>
      </c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</row>
    <row r="3" spans="1:23" ht="36" customHeight="1">
      <c r="B3" s="503" t="s">
        <v>92</v>
      </c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</row>
    <row r="4" spans="1:23" ht="15" customHeight="1">
      <c r="B4" s="508" t="s">
        <v>90</v>
      </c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8"/>
      <c r="Q4" s="508"/>
      <c r="R4" s="508"/>
      <c r="S4" s="508"/>
      <c r="T4" s="508"/>
      <c r="U4" s="508"/>
      <c r="V4" s="508"/>
      <c r="W4" s="508"/>
    </row>
    <row r="5" spans="1:23" ht="15" customHeight="1">
      <c r="B5" s="509" t="s">
        <v>28</v>
      </c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</row>
    <row r="6" spans="1:23" ht="15" customHeight="1">
      <c r="B6" s="506" t="s">
        <v>480</v>
      </c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06"/>
      <c r="R6" s="506"/>
      <c r="S6" s="506"/>
      <c r="T6" s="506"/>
      <c r="U6" s="506"/>
      <c r="V6" s="506"/>
      <c r="W6" s="506"/>
    </row>
    <row r="7" spans="1:23" ht="15" customHeight="1">
      <c r="A7" s="515" t="s">
        <v>414</v>
      </c>
      <c r="B7" s="498" t="s">
        <v>15</v>
      </c>
      <c r="C7" s="498"/>
      <c r="D7" s="498"/>
      <c r="E7" s="498"/>
      <c r="F7" s="498"/>
      <c r="G7" s="498"/>
      <c r="H7" s="498"/>
      <c r="I7" s="498"/>
      <c r="J7" s="498"/>
      <c r="K7" s="498" t="s">
        <v>16</v>
      </c>
      <c r="L7" s="498"/>
      <c r="M7" s="498"/>
      <c r="N7" s="498"/>
      <c r="O7" s="498" t="s">
        <v>23</v>
      </c>
      <c r="P7" s="498"/>
      <c r="Q7" s="498"/>
      <c r="R7" s="498" t="s">
        <v>24</v>
      </c>
      <c r="S7" s="498"/>
      <c r="T7" s="498"/>
      <c r="U7" s="498" t="s">
        <v>22</v>
      </c>
      <c r="V7" s="498"/>
      <c r="W7" s="498"/>
    </row>
    <row r="8" spans="1:23" s="49" customFormat="1" ht="47.25" customHeight="1">
      <c r="A8" s="515"/>
      <c r="B8" s="51" t="s">
        <v>0</v>
      </c>
      <c r="C8" s="51" t="s">
        <v>1</v>
      </c>
      <c r="D8" s="51" t="s">
        <v>2</v>
      </c>
      <c r="E8" s="51" t="s">
        <v>3</v>
      </c>
      <c r="F8" s="51" t="s">
        <v>21</v>
      </c>
      <c r="G8" s="51" t="s">
        <v>4</v>
      </c>
      <c r="H8" s="51" t="s">
        <v>5</v>
      </c>
      <c r="I8" s="51" t="s">
        <v>20</v>
      </c>
      <c r="J8" s="51" t="s">
        <v>98</v>
      </c>
      <c r="K8" s="51" t="s">
        <v>89</v>
      </c>
      <c r="L8" s="51" t="s">
        <v>281</v>
      </c>
      <c r="M8" s="51" t="s">
        <v>14</v>
      </c>
      <c r="N8" s="51" t="s">
        <v>29</v>
      </c>
      <c r="O8" s="51" t="s">
        <v>281</v>
      </c>
      <c r="P8" s="51" t="s">
        <v>14</v>
      </c>
      <c r="Q8" s="51" t="s">
        <v>29</v>
      </c>
      <c r="R8" s="51" t="s">
        <v>281</v>
      </c>
      <c r="S8" s="51" t="s">
        <v>14</v>
      </c>
      <c r="T8" s="51" t="s">
        <v>29</v>
      </c>
      <c r="U8" s="51" t="s">
        <v>281</v>
      </c>
      <c r="V8" s="51" t="s">
        <v>14</v>
      </c>
      <c r="W8" s="51" t="s">
        <v>29</v>
      </c>
    </row>
    <row r="9" spans="1:23" ht="24.75" customHeight="1">
      <c r="A9" s="512" t="s">
        <v>413</v>
      </c>
      <c r="B9" s="513"/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4"/>
    </row>
    <row r="10" spans="1:23" ht="15.75">
      <c r="A10" s="132"/>
      <c r="B10" s="81"/>
      <c r="C10" s="81"/>
      <c r="D10" s="81"/>
      <c r="E10" s="81"/>
      <c r="F10" s="81"/>
      <c r="G10" s="81"/>
      <c r="H10" s="81"/>
      <c r="I10" s="81"/>
      <c r="J10" s="81"/>
      <c r="K10" s="78"/>
      <c r="L10" s="82">
        <f t="shared" ref="L10:L16" si="0">O10+R10+U10</f>
        <v>0</v>
      </c>
      <c r="M10" s="82" t="e">
        <f t="shared" ref="M10:M16" si="1">N10/L10</f>
        <v>#DIV/0!</v>
      </c>
      <c r="N10" s="83">
        <f t="shared" ref="N10:N16" si="2">Q10+T10+W10</f>
        <v>0</v>
      </c>
      <c r="O10" s="82"/>
      <c r="P10" s="82"/>
      <c r="Q10" s="83">
        <f t="shared" ref="Q10:Q16" si="3">O10*P10</f>
        <v>0</v>
      </c>
      <c r="R10" s="82"/>
      <c r="S10" s="82"/>
      <c r="T10" s="83">
        <f t="shared" ref="T10:T16" si="4">R10*S10</f>
        <v>0</v>
      </c>
      <c r="U10" s="82"/>
      <c r="V10" s="82"/>
      <c r="W10" s="83">
        <f t="shared" ref="W10:W16" si="5">U10*V10</f>
        <v>0</v>
      </c>
    </row>
    <row r="11" spans="1:23" ht="15.75">
      <c r="A11" s="132"/>
      <c r="B11" s="81"/>
      <c r="C11" s="81"/>
      <c r="D11" s="81"/>
      <c r="E11" s="81"/>
      <c r="F11" s="81"/>
      <c r="G11" s="81"/>
      <c r="H11" s="81"/>
      <c r="I11" s="81"/>
      <c r="J11" s="81"/>
      <c r="K11" s="78"/>
      <c r="L11" s="82">
        <f t="shared" si="0"/>
        <v>0</v>
      </c>
      <c r="M11" s="82" t="e">
        <f t="shared" si="1"/>
        <v>#DIV/0!</v>
      </c>
      <c r="N11" s="83">
        <f t="shared" si="2"/>
        <v>0</v>
      </c>
      <c r="O11" s="82"/>
      <c r="P11" s="82"/>
      <c r="Q11" s="83">
        <f t="shared" si="3"/>
        <v>0</v>
      </c>
      <c r="R11" s="82"/>
      <c r="S11" s="82"/>
      <c r="T11" s="83">
        <f t="shared" si="4"/>
        <v>0</v>
      </c>
      <c r="U11" s="82"/>
      <c r="V11" s="82"/>
      <c r="W11" s="83">
        <f t="shared" si="5"/>
        <v>0</v>
      </c>
    </row>
    <row r="12" spans="1:23" ht="15.75" customHeight="1">
      <c r="A12" s="516" t="s">
        <v>415</v>
      </c>
      <c r="B12" s="517"/>
      <c r="C12" s="517"/>
      <c r="D12" s="517"/>
      <c r="E12" s="517"/>
      <c r="F12" s="517"/>
      <c r="G12" s="517"/>
      <c r="H12" s="518"/>
      <c r="I12" s="81"/>
      <c r="J12" s="81"/>
      <c r="K12" s="78"/>
      <c r="L12" s="82">
        <f t="shared" si="0"/>
        <v>0</v>
      </c>
      <c r="M12" s="82" t="e">
        <f t="shared" si="1"/>
        <v>#DIV/0!</v>
      </c>
      <c r="N12" s="83">
        <f t="shared" si="2"/>
        <v>0</v>
      </c>
      <c r="O12" s="82"/>
      <c r="P12" s="82"/>
      <c r="Q12" s="83">
        <f t="shared" si="3"/>
        <v>0</v>
      </c>
      <c r="R12" s="82"/>
      <c r="S12" s="82"/>
      <c r="T12" s="83">
        <f t="shared" si="4"/>
        <v>0</v>
      </c>
      <c r="U12" s="82"/>
      <c r="V12" s="82"/>
      <c r="W12" s="83">
        <f t="shared" si="5"/>
        <v>0</v>
      </c>
    </row>
    <row r="13" spans="1:23" ht="15.75">
      <c r="A13" s="132"/>
      <c r="B13" s="81"/>
      <c r="C13" s="81"/>
      <c r="D13" s="81"/>
      <c r="E13" s="81"/>
      <c r="F13" s="81"/>
      <c r="G13" s="81"/>
      <c r="H13" s="81"/>
      <c r="I13" s="81"/>
      <c r="J13" s="81"/>
      <c r="K13" s="78"/>
      <c r="L13" s="82">
        <f t="shared" si="0"/>
        <v>0</v>
      </c>
      <c r="M13" s="82" t="e">
        <f t="shared" si="1"/>
        <v>#DIV/0!</v>
      </c>
      <c r="N13" s="83">
        <f t="shared" si="2"/>
        <v>0</v>
      </c>
      <c r="O13" s="82"/>
      <c r="P13" s="82"/>
      <c r="Q13" s="83">
        <f t="shared" si="3"/>
        <v>0</v>
      </c>
      <c r="R13" s="82"/>
      <c r="S13" s="82"/>
      <c r="T13" s="83">
        <f t="shared" si="4"/>
        <v>0</v>
      </c>
      <c r="U13" s="82"/>
      <c r="V13" s="82"/>
      <c r="W13" s="83">
        <f t="shared" si="5"/>
        <v>0</v>
      </c>
    </row>
    <row r="14" spans="1:23" ht="15.75">
      <c r="A14" s="132"/>
      <c r="B14" s="81"/>
      <c r="C14" s="81"/>
      <c r="D14" s="81"/>
      <c r="E14" s="81"/>
      <c r="F14" s="81"/>
      <c r="G14" s="81"/>
      <c r="H14" s="81"/>
      <c r="I14" s="81"/>
      <c r="J14" s="81"/>
      <c r="K14" s="78"/>
      <c r="L14" s="82">
        <f t="shared" si="0"/>
        <v>0</v>
      </c>
      <c r="M14" s="82" t="e">
        <f t="shared" si="1"/>
        <v>#DIV/0!</v>
      </c>
      <c r="N14" s="83">
        <f t="shared" si="2"/>
        <v>0</v>
      </c>
      <c r="O14" s="82"/>
      <c r="P14" s="82"/>
      <c r="Q14" s="83">
        <f t="shared" si="3"/>
        <v>0</v>
      </c>
      <c r="R14" s="82"/>
      <c r="S14" s="82"/>
      <c r="T14" s="83">
        <f t="shared" si="4"/>
        <v>0</v>
      </c>
      <c r="U14" s="82"/>
      <c r="V14" s="82"/>
      <c r="W14" s="83">
        <f t="shared" si="5"/>
        <v>0</v>
      </c>
    </row>
    <row r="15" spans="1:23" ht="15" customHeight="1">
      <c r="A15" s="516" t="s">
        <v>415</v>
      </c>
      <c r="B15" s="517"/>
      <c r="C15" s="517"/>
      <c r="D15" s="517"/>
      <c r="E15" s="517"/>
      <c r="F15" s="517"/>
      <c r="G15" s="517"/>
      <c r="H15" s="518"/>
      <c r="I15" s="81"/>
      <c r="J15" s="81"/>
      <c r="K15" s="78"/>
      <c r="L15" s="82">
        <f t="shared" si="0"/>
        <v>0</v>
      </c>
      <c r="M15" s="82" t="e">
        <f t="shared" si="1"/>
        <v>#DIV/0!</v>
      </c>
      <c r="N15" s="83">
        <f t="shared" si="2"/>
        <v>0</v>
      </c>
      <c r="O15" s="82"/>
      <c r="P15" s="82"/>
      <c r="Q15" s="83">
        <f t="shared" si="3"/>
        <v>0</v>
      </c>
      <c r="R15" s="82"/>
      <c r="S15" s="82"/>
      <c r="T15" s="83">
        <f t="shared" si="4"/>
        <v>0</v>
      </c>
      <c r="U15" s="82"/>
      <c r="V15" s="82"/>
      <c r="W15" s="83">
        <f t="shared" si="5"/>
        <v>0</v>
      </c>
    </row>
    <row r="16" spans="1:23" s="135" customFormat="1" ht="15.75">
      <c r="A16" s="512" t="s">
        <v>416</v>
      </c>
      <c r="B16" s="513"/>
      <c r="C16" s="513"/>
      <c r="D16" s="513"/>
      <c r="E16" s="513"/>
      <c r="F16" s="513"/>
      <c r="G16" s="513"/>
      <c r="H16" s="514"/>
      <c r="I16" s="153"/>
      <c r="J16" s="153"/>
      <c r="K16" s="133"/>
      <c r="L16" s="134">
        <f t="shared" si="0"/>
        <v>0</v>
      </c>
      <c r="M16" s="134" t="e">
        <f t="shared" si="1"/>
        <v>#DIV/0!</v>
      </c>
      <c r="N16" s="84">
        <f t="shared" si="2"/>
        <v>0</v>
      </c>
      <c r="O16" s="134"/>
      <c r="P16" s="134"/>
      <c r="Q16" s="84">
        <f t="shared" si="3"/>
        <v>0</v>
      </c>
      <c r="R16" s="134"/>
      <c r="S16" s="134"/>
      <c r="T16" s="84">
        <f t="shared" si="4"/>
        <v>0</v>
      </c>
      <c r="U16" s="134"/>
      <c r="V16" s="134"/>
      <c r="W16" s="84">
        <f t="shared" si="5"/>
        <v>0</v>
      </c>
    </row>
    <row r="17" spans="1:23" ht="15.75" customHeight="1">
      <c r="A17" s="512" t="s">
        <v>413</v>
      </c>
      <c r="B17" s="513"/>
      <c r="C17" s="513"/>
      <c r="D17" s="513"/>
      <c r="E17" s="513"/>
      <c r="F17" s="513"/>
      <c r="G17" s="513"/>
      <c r="H17" s="513"/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513"/>
      <c r="U17" s="513"/>
      <c r="V17" s="513"/>
      <c r="W17" s="514"/>
    </row>
    <row r="18" spans="1:23" ht="15.75">
      <c r="A18" s="132"/>
      <c r="B18" s="154"/>
      <c r="C18" s="154"/>
      <c r="D18" s="154"/>
      <c r="E18" s="154"/>
      <c r="F18" s="154"/>
      <c r="G18" s="154"/>
      <c r="H18" s="154"/>
      <c r="I18" s="154"/>
      <c r="J18" s="154"/>
      <c r="K18" s="78"/>
      <c r="L18" s="82">
        <f t="shared" ref="L18:L24" si="6">O18+R18+U18</f>
        <v>0</v>
      </c>
      <c r="M18" s="82" t="e">
        <f t="shared" ref="M18:M24" si="7">N18/L18</f>
        <v>#DIV/0!</v>
      </c>
      <c r="N18" s="83">
        <f t="shared" ref="N18:N24" si="8">Q18+T18+W18</f>
        <v>0</v>
      </c>
      <c r="O18" s="82"/>
      <c r="P18" s="82"/>
      <c r="Q18" s="83">
        <f t="shared" ref="Q18:Q24" si="9">O18*P18</f>
        <v>0</v>
      </c>
      <c r="R18" s="82"/>
      <c r="S18" s="82"/>
      <c r="T18" s="83">
        <f t="shared" ref="T18:T24" si="10">R18*S18</f>
        <v>0</v>
      </c>
      <c r="U18" s="82"/>
      <c r="V18" s="82"/>
      <c r="W18" s="83">
        <f t="shared" ref="W18:W24" si="11">U18*V18</f>
        <v>0</v>
      </c>
    </row>
    <row r="19" spans="1:23" ht="15.75">
      <c r="A19" s="132"/>
      <c r="B19" s="154"/>
      <c r="C19" s="154"/>
      <c r="D19" s="154"/>
      <c r="E19" s="154"/>
      <c r="F19" s="154"/>
      <c r="G19" s="154"/>
      <c r="H19" s="154"/>
      <c r="I19" s="154"/>
      <c r="J19" s="154"/>
      <c r="K19" s="78"/>
      <c r="L19" s="82">
        <f t="shared" si="6"/>
        <v>0</v>
      </c>
      <c r="M19" s="82" t="e">
        <f t="shared" si="7"/>
        <v>#DIV/0!</v>
      </c>
      <c r="N19" s="83">
        <f t="shared" si="8"/>
        <v>0</v>
      </c>
      <c r="O19" s="82"/>
      <c r="P19" s="82"/>
      <c r="Q19" s="83">
        <f t="shared" si="9"/>
        <v>0</v>
      </c>
      <c r="R19" s="82"/>
      <c r="S19" s="82"/>
      <c r="T19" s="83">
        <f t="shared" si="10"/>
        <v>0</v>
      </c>
      <c r="U19" s="82"/>
      <c r="V19" s="82"/>
      <c r="W19" s="83">
        <f t="shared" si="11"/>
        <v>0</v>
      </c>
    </row>
    <row r="20" spans="1:23" ht="15.75" customHeight="1">
      <c r="A20" s="516" t="s">
        <v>415</v>
      </c>
      <c r="B20" s="517"/>
      <c r="C20" s="517"/>
      <c r="D20" s="517"/>
      <c r="E20" s="517"/>
      <c r="F20" s="517"/>
      <c r="G20" s="517"/>
      <c r="H20" s="518"/>
      <c r="I20" s="154"/>
      <c r="J20" s="154"/>
      <c r="K20" s="78"/>
      <c r="L20" s="82">
        <f t="shared" si="6"/>
        <v>0</v>
      </c>
      <c r="M20" s="82" t="e">
        <f t="shared" si="7"/>
        <v>#DIV/0!</v>
      </c>
      <c r="N20" s="83">
        <f t="shared" si="8"/>
        <v>0</v>
      </c>
      <c r="O20" s="82"/>
      <c r="P20" s="82"/>
      <c r="Q20" s="83">
        <f t="shared" si="9"/>
        <v>0</v>
      </c>
      <c r="R20" s="82"/>
      <c r="S20" s="82"/>
      <c r="T20" s="83">
        <f t="shared" si="10"/>
        <v>0</v>
      </c>
      <c r="U20" s="82"/>
      <c r="V20" s="82"/>
      <c r="W20" s="83">
        <f t="shared" si="11"/>
        <v>0</v>
      </c>
    </row>
    <row r="21" spans="1:23" ht="15.75">
      <c r="A21" s="132"/>
      <c r="B21" s="154"/>
      <c r="C21" s="154"/>
      <c r="D21" s="154"/>
      <c r="E21" s="154"/>
      <c r="F21" s="154"/>
      <c r="G21" s="154"/>
      <c r="H21" s="154"/>
      <c r="I21" s="154"/>
      <c r="J21" s="154"/>
      <c r="K21" s="78"/>
      <c r="L21" s="82">
        <f t="shared" si="6"/>
        <v>0</v>
      </c>
      <c r="M21" s="82" t="e">
        <f t="shared" si="7"/>
        <v>#DIV/0!</v>
      </c>
      <c r="N21" s="83">
        <f t="shared" si="8"/>
        <v>0</v>
      </c>
      <c r="O21" s="82"/>
      <c r="P21" s="82"/>
      <c r="Q21" s="83">
        <f t="shared" si="9"/>
        <v>0</v>
      </c>
      <c r="R21" s="82"/>
      <c r="S21" s="82"/>
      <c r="T21" s="83">
        <f t="shared" si="10"/>
        <v>0</v>
      </c>
      <c r="U21" s="82"/>
      <c r="V21" s="82"/>
      <c r="W21" s="83">
        <f t="shared" si="11"/>
        <v>0</v>
      </c>
    </row>
    <row r="22" spans="1:23" ht="15.75">
      <c r="A22" s="132"/>
      <c r="B22" s="154"/>
      <c r="C22" s="154"/>
      <c r="D22" s="154"/>
      <c r="E22" s="154"/>
      <c r="F22" s="154"/>
      <c r="G22" s="154"/>
      <c r="H22" s="154"/>
      <c r="I22" s="154"/>
      <c r="J22" s="154"/>
      <c r="K22" s="78"/>
      <c r="L22" s="82">
        <f t="shared" si="6"/>
        <v>0</v>
      </c>
      <c r="M22" s="82" t="e">
        <f t="shared" si="7"/>
        <v>#DIV/0!</v>
      </c>
      <c r="N22" s="83">
        <f t="shared" si="8"/>
        <v>0</v>
      </c>
      <c r="O22" s="82"/>
      <c r="P22" s="82"/>
      <c r="Q22" s="83">
        <f t="shared" si="9"/>
        <v>0</v>
      </c>
      <c r="R22" s="82"/>
      <c r="S22" s="82"/>
      <c r="T22" s="83">
        <f t="shared" si="10"/>
        <v>0</v>
      </c>
      <c r="U22" s="82"/>
      <c r="V22" s="82"/>
      <c r="W22" s="83">
        <f t="shared" si="11"/>
        <v>0</v>
      </c>
    </row>
    <row r="23" spans="1:23" ht="15" customHeight="1">
      <c r="A23" s="516" t="s">
        <v>415</v>
      </c>
      <c r="B23" s="517"/>
      <c r="C23" s="517"/>
      <c r="D23" s="517"/>
      <c r="E23" s="517"/>
      <c r="F23" s="517"/>
      <c r="G23" s="517"/>
      <c r="H23" s="518"/>
      <c r="I23" s="154"/>
      <c r="J23" s="154"/>
      <c r="K23" s="78"/>
      <c r="L23" s="82">
        <f t="shared" si="6"/>
        <v>0</v>
      </c>
      <c r="M23" s="82" t="e">
        <f t="shared" si="7"/>
        <v>#DIV/0!</v>
      </c>
      <c r="N23" s="83">
        <f t="shared" si="8"/>
        <v>0</v>
      </c>
      <c r="O23" s="82"/>
      <c r="P23" s="82"/>
      <c r="Q23" s="83">
        <f t="shared" si="9"/>
        <v>0</v>
      </c>
      <c r="R23" s="82"/>
      <c r="S23" s="82"/>
      <c r="T23" s="83">
        <f t="shared" si="10"/>
        <v>0</v>
      </c>
      <c r="U23" s="82"/>
      <c r="V23" s="82"/>
      <c r="W23" s="83">
        <f t="shared" si="11"/>
        <v>0</v>
      </c>
    </row>
    <row r="24" spans="1:23" s="135" customFormat="1" ht="15.75">
      <c r="A24" s="512" t="s">
        <v>416</v>
      </c>
      <c r="B24" s="513"/>
      <c r="C24" s="513"/>
      <c r="D24" s="513"/>
      <c r="E24" s="513"/>
      <c r="F24" s="513"/>
      <c r="G24" s="513"/>
      <c r="H24" s="514"/>
      <c r="I24" s="153"/>
      <c r="J24" s="153"/>
      <c r="K24" s="133"/>
      <c r="L24" s="134">
        <f t="shared" si="6"/>
        <v>0</v>
      </c>
      <c r="M24" s="134" t="e">
        <f t="shared" si="7"/>
        <v>#DIV/0!</v>
      </c>
      <c r="N24" s="84">
        <f t="shared" si="8"/>
        <v>0</v>
      </c>
      <c r="O24" s="134"/>
      <c r="P24" s="134"/>
      <c r="Q24" s="84">
        <f t="shared" si="9"/>
        <v>0</v>
      </c>
      <c r="R24" s="134"/>
      <c r="S24" s="134"/>
      <c r="T24" s="84">
        <f t="shared" si="10"/>
        <v>0</v>
      </c>
      <c r="U24" s="134"/>
      <c r="V24" s="134"/>
      <c r="W24" s="84">
        <f t="shared" si="11"/>
        <v>0</v>
      </c>
    </row>
    <row r="25" spans="1:23" s="135" customFormat="1" ht="15.75" customHeight="1">
      <c r="A25" s="512" t="s">
        <v>417</v>
      </c>
      <c r="B25" s="513"/>
      <c r="C25" s="513"/>
      <c r="D25" s="513"/>
      <c r="E25" s="513"/>
      <c r="F25" s="513"/>
      <c r="G25" s="513"/>
      <c r="H25" s="514"/>
      <c r="I25" s="153"/>
      <c r="J25" s="153"/>
      <c r="K25" s="133"/>
      <c r="L25" s="134">
        <f t="shared" ref="L25" si="12">O25+R25+U25</f>
        <v>0</v>
      </c>
      <c r="M25" s="134" t="e">
        <f t="shared" ref="M25" si="13">N25/L25</f>
        <v>#DIV/0!</v>
      </c>
      <c r="N25" s="84">
        <f t="shared" ref="N25" si="14">Q25+T25+W25</f>
        <v>0</v>
      </c>
      <c r="O25" s="134"/>
      <c r="P25" s="134"/>
      <c r="Q25" s="84">
        <f t="shared" ref="Q25" si="15">O25*P25</f>
        <v>0</v>
      </c>
      <c r="R25" s="134"/>
      <c r="S25" s="134"/>
      <c r="T25" s="84">
        <f t="shared" ref="T25" si="16">R25*S25</f>
        <v>0</v>
      </c>
      <c r="U25" s="134"/>
      <c r="V25" s="134"/>
      <c r="W25" s="84">
        <f t="shared" ref="W25" si="17">U25*V25</f>
        <v>0</v>
      </c>
    </row>
    <row r="26" spans="1:23">
      <c r="B26" s="60"/>
      <c r="C26" s="60"/>
      <c r="D26" s="60"/>
      <c r="E26" s="60"/>
      <c r="F26" s="60"/>
      <c r="G26" s="60"/>
      <c r="H26" s="60"/>
      <c r="I26" s="60"/>
      <c r="J26" s="60"/>
    </row>
    <row r="27" spans="1:23">
      <c r="B27" s="392" t="s">
        <v>30</v>
      </c>
      <c r="C27" s="392"/>
      <c r="D27" s="392"/>
      <c r="E27" s="392"/>
      <c r="F27" s="392"/>
      <c r="G27" s="392"/>
      <c r="H27" s="392"/>
      <c r="I27" s="392"/>
      <c r="J27" s="56"/>
    </row>
    <row r="28" spans="1:23">
      <c r="B28" s="392" t="s">
        <v>31</v>
      </c>
      <c r="C28" s="392"/>
      <c r="D28" s="392"/>
      <c r="E28" s="392"/>
      <c r="F28" s="392"/>
      <c r="G28" s="392"/>
      <c r="H28" s="392"/>
      <c r="I28" s="392"/>
      <c r="J28" s="56"/>
    </row>
  </sheetData>
  <mergeCells count="23">
    <mergeCell ref="A12:H12"/>
    <mergeCell ref="A15:H15"/>
    <mergeCell ref="A24:H24"/>
    <mergeCell ref="A16:H16"/>
    <mergeCell ref="A17:W17"/>
    <mergeCell ref="A20:H20"/>
    <mergeCell ref="A23:H23"/>
    <mergeCell ref="B27:I27"/>
    <mergeCell ref="B28:I28"/>
    <mergeCell ref="B1:W1"/>
    <mergeCell ref="B2:W2"/>
    <mergeCell ref="B3:W3"/>
    <mergeCell ref="B4:W4"/>
    <mergeCell ref="B5:W5"/>
    <mergeCell ref="B6:W6"/>
    <mergeCell ref="U7:W7"/>
    <mergeCell ref="K7:N7"/>
    <mergeCell ref="O7:Q7"/>
    <mergeCell ref="R7:T7"/>
    <mergeCell ref="B7:J7"/>
    <mergeCell ref="A25:H25"/>
    <mergeCell ref="A7:A8"/>
    <mergeCell ref="A9:W9"/>
  </mergeCells>
  <pageMargins left="0.70866141732283472" right="0.70866141732283472" top="0.74803149606299213" bottom="0.74803149606299213" header="0.31496062992125984" footer="0.31496062992125984"/>
  <pageSetup paperSize="9" scale="51" orientation="landscape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E13" sqref="E13"/>
    </sheetView>
  </sheetViews>
  <sheetFormatPr defaultRowHeight="15.75"/>
  <cols>
    <col min="1" max="1" width="27.5703125" style="40" customWidth="1"/>
    <col min="2" max="2" width="10" style="40" customWidth="1"/>
    <col min="3" max="3" width="19" style="40" customWidth="1"/>
    <col min="4" max="4" width="13.42578125" style="40" customWidth="1"/>
    <col min="5" max="5" width="20.42578125" style="40" customWidth="1"/>
    <col min="6" max="6" width="10.5703125" style="40" customWidth="1"/>
    <col min="7" max="7" width="20.5703125" style="40" customWidth="1"/>
    <col min="8" max="8" width="28" style="40" customWidth="1"/>
    <col min="9" max="16384" width="9.140625" style="40"/>
  </cols>
  <sheetData>
    <row r="1" spans="1:8">
      <c r="E1" s="519" t="s">
        <v>297</v>
      </c>
      <c r="F1" s="519"/>
      <c r="G1" s="519"/>
      <c r="H1" s="519"/>
    </row>
    <row r="2" spans="1:8">
      <c r="E2" s="41"/>
      <c r="F2" s="41"/>
      <c r="G2" s="41"/>
      <c r="H2" s="41"/>
    </row>
    <row r="3" spans="1:8" s="47" customFormat="1" ht="18.75">
      <c r="A3" s="520" t="s">
        <v>307</v>
      </c>
      <c r="B3" s="520"/>
      <c r="C3" s="520"/>
      <c r="D3" s="520"/>
      <c r="E3" s="520"/>
      <c r="F3" s="520"/>
      <c r="G3" s="520"/>
      <c r="H3" s="520"/>
    </row>
    <row r="4" spans="1:8" ht="51" customHeight="1">
      <c r="A4" s="46" t="s">
        <v>298</v>
      </c>
      <c r="B4" s="45"/>
      <c r="C4" s="45"/>
      <c r="D4" s="45"/>
      <c r="E4" s="45"/>
      <c r="F4" s="45"/>
      <c r="G4" s="45"/>
      <c r="H4" s="48" t="s">
        <v>299</v>
      </c>
    </row>
    <row r="5" spans="1:8">
      <c r="A5" s="498" t="s">
        <v>287</v>
      </c>
      <c r="B5" s="521" t="s">
        <v>306</v>
      </c>
      <c r="C5" s="521"/>
      <c r="D5" s="521" t="s">
        <v>291</v>
      </c>
      <c r="E5" s="521"/>
      <c r="F5" s="521" t="s">
        <v>296</v>
      </c>
      <c r="G5" s="521"/>
      <c r="H5" s="379" t="s">
        <v>316</v>
      </c>
    </row>
    <row r="6" spans="1:8" ht="89.25" customHeight="1">
      <c r="A6" s="498"/>
      <c r="B6" s="50" t="s">
        <v>288</v>
      </c>
      <c r="C6" s="50" t="s">
        <v>289</v>
      </c>
      <c r="D6" s="50" t="s">
        <v>288</v>
      </c>
      <c r="E6" s="50" t="s">
        <v>289</v>
      </c>
      <c r="F6" s="50" t="s">
        <v>288</v>
      </c>
      <c r="G6" s="50" t="s">
        <v>289</v>
      </c>
      <c r="H6" s="379"/>
    </row>
    <row r="7" spans="1:8">
      <c r="A7" s="42"/>
      <c r="B7" s="42"/>
      <c r="C7" s="42"/>
      <c r="D7" s="42"/>
      <c r="E7" s="42"/>
      <c r="F7" s="42"/>
      <c r="G7" s="42"/>
      <c r="H7" s="42"/>
    </row>
    <row r="8" spans="1:8">
      <c r="A8" s="42"/>
      <c r="B8" s="42"/>
      <c r="C8" s="42"/>
      <c r="D8" s="42"/>
      <c r="E8" s="42"/>
      <c r="F8" s="42"/>
      <c r="G8" s="42"/>
      <c r="H8" s="42"/>
    </row>
    <row r="9" spans="1:8">
      <c r="A9" s="42"/>
      <c r="B9" s="42"/>
      <c r="C9" s="42"/>
      <c r="D9" s="42"/>
      <c r="E9" s="42"/>
      <c r="F9" s="42"/>
      <c r="G9" s="42"/>
      <c r="H9" s="42"/>
    </row>
    <row r="10" spans="1:8">
      <c r="A10" s="42"/>
      <c r="B10" s="42"/>
      <c r="C10" s="42"/>
      <c r="D10" s="42"/>
      <c r="E10" s="42"/>
      <c r="F10" s="42"/>
      <c r="G10" s="42"/>
      <c r="H10" s="42"/>
    </row>
    <row r="11" spans="1:8">
      <c r="A11" s="42"/>
      <c r="B11" s="42"/>
      <c r="C11" s="42"/>
      <c r="D11" s="42"/>
      <c r="E11" s="42"/>
      <c r="F11" s="42"/>
      <c r="G11" s="42"/>
      <c r="H11" s="42"/>
    </row>
    <row r="12" spans="1:8">
      <c r="A12" s="42"/>
      <c r="B12" s="42"/>
      <c r="C12" s="42"/>
      <c r="D12" s="42"/>
      <c r="E12" s="42"/>
      <c r="F12" s="42"/>
      <c r="G12" s="42"/>
      <c r="H12" s="42"/>
    </row>
    <row r="13" spans="1:8">
      <c r="A13" s="42"/>
      <c r="B13" s="42"/>
      <c r="C13" s="42"/>
      <c r="D13" s="42"/>
      <c r="E13" s="42"/>
      <c r="F13" s="42"/>
      <c r="G13" s="42"/>
      <c r="H13" s="42"/>
    </row>
    <row r="14" spans="1:8">
      <c r="A14" s="42"/>
      <c r="B14" s="42"/>
      <c r="C14" s="42"/>
      <c r="D14" s="42"/>
      <c r="E14" s="42"/>
      <c r="F14" s="42"/>
      <c r="G14" s="42"/>
      <c r="H14" s="42"/>
    </row>
    <row r="15" spans="1:8">
      <c r="A15" s="42"/>
      <c r="B15" s="42"/>
      <c r="C15" s="42"/>
      <c r="D15" s="42"/>
      <c r="E15" s="42"/>
      <c r="F15" s="42"/>
      <c r="G15" s="42"/>
      <c r="H15" s="42"/>
    </row>
    <row r="16" spans="1:8">
      <c r="A16" s="42"/>
      <c r="B16" s="42"/>
      <c r="C16" s="42"/>
      <c r="D16" s="42"/>
      <c r="E16" s="42"/>
      <c r="F16" s="42"/>
      <c r="G16" s="42"/>
      <c r="H16" s="42"/>
    </row>
    <row r="17" spans="1:8">
      <c r="A17" s="42"/>
      <c r="B17" s="42"/>
      <c r="C17" s="42"/>
      <c r="D17" s="42"/>
      <c r="E17" s="42"/>
      <c r="F17" s="42"/>
      <c r="G17" s="42"/>
      <c r="H17" s="42"/>
    </row>
    <row r="18" spans="1:8">
      <c r="A18" s="42"/>
      <c r="B18" s="42"/>
      <c r="C18" s="42"/>
      <c r="D18" s="42"/>
      <c r="E18" s="42"/>
      <c r="F18" s="42"/>
      <c r="G18" s="42"/>
      <c r="H18" s="42"/>
    </row>
    <row r="19" spans="1:8">
      <c r="A19" s="42"/>
      <c r="B19" s="42"/>
      <c r="C19" s="42"/>
      <c r="D19" s="42"/>
      <c r="E19" s="42"/>
      <c r="F19" s="42"/>
      <c r="G19" s="42"/>
      <c r="H19" s="42"/>
    </row>
    <row r="20" spans="1:8">
      <c r="A20" s="43" t="s">
        <v>290</v>
      </c>
      <c r="B20" s="44"/>
      <c r="C20" s="42"/>
      <c r="D20" s="42"/>
      <c r="E20" s="42"/>
      <c r="F20" s="42"/>
      <c r="G20" s="42"/>
      <c r="H20" s="42"/>
    </row>
    <row r="22" spans="1:8">
      <c r="A22" s="370" t="s">
        <v>30</v>
      </c>
      <c r="B22" s="370"/>
      <c r="C22" s="370"/>
      <c r="D22" s="370"/>
      <c r="E22" s="370"/>
      <c r="F22" s="370"/>
      <c r="G22" s="370"/>
      <c r="H22" s="370"/>
    </row>
    <row r="23" spans="1:8">
      <c r="A23" s="370" t="s">
        <v>31</v>
      </c>
      <c r="B23" s="370"/>
      <c r="C23" s="370"/>
      <c r="D23" s="370"/>
      <c r="E23" s="370"/>
      <c r="F23" s="370"/>
      <c r="G23" s="370"/>
      <c r="H23" s="370"/>
    </row>
  </sheetData>
  <mergeCells count="9">
    <mergeCell ref="A22:H22"/>
    <mergeCell ref="A23:H23"/>
    <mergeCell ref="E1:H1"/>
    <mergeCell ref="A3:H3"/>
    <mergeCell ref="A5:A6"/>
    <mergeCell ref="B5:C5"/>
    <mergeCell ref="D5:E5"/>
    <mergeCell ref="H5:H6"/>
    <mergeCell ref="F5:G5"/>
  </mergeCells>
  <pageMargins left="0.70866141732283472" right="0.31496062992125984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59"/>
  <sheetViews>
    <sheetView topLeftCell="A25" workbookViewId="0">
      <selection activeCell="B32" sqref="B32"/>
    </sheetView>
  </sheetViews>
  <sheetFormatPr defaultRowHeight="15"/>
  <cols>
    <col min="1" max="1" width="9.140625" style="136"/>
    <col min="2" max="2" width="85.5703125" style="139" customWidth="1"/>
    <col min="3" max="7" width="9.140625" style="138"/>
    <col min="8" max="8" width="48.5703125" style="138" customWidth="1"/>
    <col min="9" max="16384" width="9.140625" style="138"/>
  </cols>
  <sheetData>
    <row r="1" spans="1:2">
      <c r="B1" s="137" t="s">
        <v>411</v>
      </c>
    </row>
    <row r="2" spans="1:2">
      <c r="B2" s="137" t="s">
        <v>394</v>
      </c>
    </row>
    <row r="3" spans="1:2">
      <c r="B3" s="137"/>
    </row>
    <row r="4" spans="1:2">
      <c r="B4" s="137"/>
    </row>
    <row r="6" spans="1:2" ht="15" customHeight="1">
      <c r="A6" s="522" t="s">
        <v>122</v>
      </c>
      <c r="B6" s="522"/>
    </row>
    <row r="8" spans="1:2" ht="30.75" customHeight="1">
      <c r="A8" s="169" t="s">
        <v>123</v>
      </c>
      <c r="B8" s="170" t="s">
        <v>317</v>
      </c>
    </row>
    <row r="9" spans="1:2">
      <c r="A9" s="171" t="s">
        <v>318</v>
      </c>
      <c r="B9" s="172" t="s">
        <v>319</v>
      </c>
    </row>
    <row r="10" spans="1:2">
      <c r="A10" s="171" t="s">
        <v>320</v>
      </c>
      <c r="B10" s="172" t="s">
        <v>101</v>
      </c>
    </row>
    <row r="11" spans="1:2">
      <c r="A11" s="171" t="s">
        <v>321</v>
      </c>
      <c r="B11" s="172" t="s">
        <v>322</v>
      </c>
    </row>
    <row r="12" spans="1:2">
      <c r="A12" s="171" t="s">
        <v>323</v>
      </c>
      <c r="B12" s="172" t="s">
        <v>324</v>
      </c>
    </row>
    <row r="13" spans="1:2">
      <c r="A13" s="171" t="s">
        <v>325</v>
      </c>
      <c r="B13" s="172" t="s">
        <v>104</v>
      </c>
    </row>
    <row r="14" spans="1:2">
      <c r="A14" s="171" t="s">
        <v>326</v>
      </c>
      <c r="B14" s="172" t="s">
        <v>327</v>
      </c>
    </row>
    <row r="15" spans="1:2">
      <c r="A15" s="171" t="s">
        <v>329</v>
      </c>
      <c r="B15" s="172" t="s">
        <v>330</v>
      </c>
    </row>
    <row r="16" spans="1:2" ht="30">
      <c r="A16" s="171" t="s">
        <v>331</v>
      </c>
      <c r="B16" s="173" t="s">
        <v>448</v>
      </c>
    </row>
    <row r="17" spans="1:2">
      <c r="A17" s="171" t="s">
        <v>332</v>
      </c>
      <c r="B17" s="172" t="s">
        <v>108</v>
      </c>
    </row>
    <row r="18" spans="1:2">
      <c r="A18" s="171" t="s">
        <v>333</v>
      </c>
      <c r="B18" s="172" t="s">
        <v>274</v>
      </c>
    </row>
    <row r="19" spans="1:2">
      <c r="A19" s="171" t="s">
        <v>334</v>
      </c>
      <c r="B19" s="172" t="s">
        <v>109</v>
      </c>
    </row>
    <row r="20" spans="1:2">
      <c r="A20" s="171" t="s">
        <v>335</v>
      </c>
      <c r="B20" s="172" t="s">
        <v>336</v>
      </c>
    </row>
    <row r="21" spans="1:2">
      <c r="A21" s="171" t="s">
        <v>337</v>
      </c>
      <c r="B21" s="172" t="s">
        <v>111</v>
      </c>
    </row>
    <row r="22" spans="1:2">
      <c r="A22" s="171" t="s">
        <v>338</v>
      </c>
      <c r="B22" s="172" t="s">
        <v>112</v>
      </c>
    </row>
    <row r="23" spans="1:2">
      <c r="A23" s="171" t="s">
        <v>339</v>
      </c>
      <c r="B23" s="172" t="s">
        <v>113</v>
      </c>
    </row>
    <row r="24" spans="1:2">
      <c r="A24" s="171" t="s">
        <v>340</v>
      </c>
      <c r="B24" s="172" t="s">
        <v>115</v>
      </c>
    </row>
    <row r="25" spans="1:2">
      <c r="A25" s="171" t="s">
        <v>341</v>
      </c>
      <c r="B25" s="172" t="s">
        <v>116</v>
      </c>
    </row>
    <row r="26" spans="1:2">
      <c r="A26" s="171" t="s">
        <v>342</v>
      </c>
      <c r="B26" s="172" t="s">
        <v>343</v>
      </c>
    </row>
    <row r="27" spans="1:2">
      <c r="A27" s="171" t="s">
        <v>449</v>
      </c>
      <c r="B27" s="174" t="s">
        <v>110</v>
      </c>
    </row>
    <row r="28" spans="1:2" ht="30">
      <c r="A28" s="171" t="s">
        <v>344</v>
      </c>
      <c r="B28" s="173" t="s">
        <v>450</v>
      </c>
    </row>
    <row r="29" spans="1:2">
      <c r="A29" s="171" t="s">
        <v>346</v>
      </c>
      <c r="B29" s="172" t="s">
        <v>347</v>
      </c>
    </row>
    <row r="30" spans="1:2">
      <c r="A30" s="171" t="s">
        <v>348</v>
      </c>
      <c r="B30" s="172" t="s">
        <v>117</v>
      </c>
    </row>
    <row r="31" spans="1:2">
      <c r="A31" s="171" t="s">
        <v>349</v>
      </c>
      <c r="B31" s="172" t="s">
        <v>106</v>
      </c>
    </row>
    <row r="32" spans="1:2">
      <c r="A32" s="171" t="s">
        <v>350</v>
      </c>
      <c r="B32" s="172" t="s">
        <v>107</v>
      </c>
    </row>
    <row r="33" spans="1:2">
      <c r="A33" s="171" t="s">
        <v>451</v>
      </c>
      <c r="B33" s="172" t="s">
        <v>328</v>
      </c>
    </row>
    <row r="34" spans="1:2">
      <c r="A34" s="171" t="s">
        <v>452</v>
      </c>
      <c r="B34" s="172" t="s">
        <v>103</v>
      </c>
    </row>
    <row r="35" spans="1:2">
      <c r="A35" s="171" t="s">
        <v>453</v>
      </c>
      <c r="B35" s="172" t="s">
        <v>271</v>
      </c>
    </row>
    <row r="36" spans="1:2">
      <c r="A36" s="171" t="s">
        <v>351</v>
      </c>
      <c r="B36" s="172" t="s">
        <v>345</v>
      </c>
    </row>
    <row r="37" spans="1:2">
      <c r="A37" s="171" t="s">
        <v>352</v>
      </c>
      <c r="B37" s="172" t="s">
        <v>353</v>
      </c>
    </row>
    <row r="38" spans="1:2">
      <c r="A38" s="171" t="s">
        <v>354</v>
      </c>
      <c r="B38" s="172" t="s">
        <v>195</v>
      </c>
    </row>
    <row r="39" spans="1:2">
      <c r="A39" s="171" t="s">
        <v>355</v>
      </c>
      <c r="B39" s="172" t="s">
        <v>119</v>
      </c>
    </row>
    <row r="40" spans="1:2" ht="30">
      <c r="A40" s="175" t="s">
        <v>356</v>
      </c>
      <c r="B40" s="174" t="s">
        <v>454</v>
      </c>
    </row>
    <row r="41" spans="1:2">
      <c r="A41" s="171" t="s">
        <v>357</v>
      </c>
      <c r="B41" s="172" t="s">
        <v>358</v>
      </c>
    </row>
    <row r="42" spans="1:2">
      <c r="A42" s="171" t="s">
        <v>359</v>
      </c>
      <c r="B42" s="172" t="s">
        <v>360</v>
      </c>
    </row>
    <row r="43" spans="1:2">
      <c r="A43" s="171" t="s">
        <v>361</v>
      </c>
      <c r="B43" s="172" t="s">
        <v>362</v>
      </c>
    </row>
    <row r="44" spans="1:2">
      <c r="A44" s="171" t="s">
        <v>363</v>
      </c>
      <c r="B44" s="172" t="s">
        <v>364</v>
      </c>
    </row>
    <row r="45" spans="1:2">
      <c r="A45" s="171" t="s">
        <v>365</v>
      </c>
      <c r="B45" s="172" t="s">
        <v>366</v>
      </c>
    </row>
    <row r="46" spans="1:2">
      <c r="A46" s="171" t="s">
        <v>367</v>
      </c>
      <c r="B46" s="172" t="s">
        <v>368</v>
      </c>
    </row>
    <row r="47" spans="1:2">
      <c r="A47" s="171" t="s">
        <v>369</v>
      </c>
      <c r="B47" s="172" t="s">
        <v>370</v>
      </c>
    </row>
    <row r="48" spans="1:2">
      <c r="A48" s="171" t="s">
        <v>371</v>
      </c>
      <c r="B48" s="172" t="s">
        <v>372</v>
      </c>
    </row>
    <row r="49" spans="1:2">
      <c r="A49" s="175" t="s">
        <v>373</v>
      </c>
      <c r="B49" s="174" t="s">
        <v>374</v>
      </c>
    </row>
    <row r="50" spans="1:2">
      <c r="A50" s="171" t="s">
        <v>375</v>
      </c>
      <c r="B50" s="172" t="s">
        <v>376</v>
      </c>
    </row>
    <row r="51" spans="1:2">
      <c r="A51" s="171" t="s">
        <v>377</v>
      </c>
      <c r="B51" s="172" t="s">
        <v>378</v>
      </c>
    </row>
    <row r="52" spans="1:2">
      <c r="A52" s="171" t="s">
        <v>379</v>
      </c>
      <c r="B52" s="172" t="s">
        <v>380</v>
      </c>
    </row>
    <row r="53" spans="1:2">
      <c r="A53" s="171" t="s">
        <v>381</v>
      </c>
      <c r="B53" s="172" t="s">
        <v>382</v>
      </c>
    </row>
    <row r="54" spans="1:2">
      <c r="A54" s="171" t="s">
        <v>383</v>
      </c>
      <c r="B54" s="172" t="s">
        <v>384</v>
      </c>
    </row>
    <row r="55" spans="1:2">
      <c r="A55" s="175" t="s">
        <v>385</v>
      </c>
      <c r="B55" s="174" t="s">
        <v>412</v>
      </c>
    </row>
    <row r="56" spans="1:2">
      <c r="A56" s="171" t="s">
        <v>386</v>
      </c>
      <c r="B56" s="172" t="s">
        <v>387</v>
      </c>
    </row>
    <row r="57" spans="1:2">
      <c r="A57" s="171" t="s">
        <v>388</v>
      </c>
      <c r="B57" s="172" t="s">
        <v>389</v>
      </c>
    </row>
    <row r="58" spans="1:2">
      <c r="A58" s="171" t="s">
        <v>390</v>
      </c>
      <c r="B58" s="172" t="s">
        <v>391</v>
      </c>
    </row>
    <row r="59" spans="1:2">
      <c r="A59" s="171" t="s">
        <v>392</v>
      </c>
      <c r="B59" s="172" t="s">
        <v>393</v>
      </c>
    </row>
  </sheetData>
  <mergeCells count="1">
    <mergeCell ref="A6:B6"/>
  </mergeCells>
  <pageMargins left="1.3779527559055118" right="0.78740157480314965" top="0.39370078740157483" bottom="0.78740157480314965" header="0.19685039370078741" footer="0.19685039370078741"/>
  <pageSetup paperSize="9" scale="82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128"/>
  <sheetViews>
    <sheetView tabSelected="1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C11" sqref="C11"/>
    </sheetView>
  </sheetViews>
  <sheetFormatPr defaultColWidth="9.140625" defaultRowHeight="12.75"/>
  <cols>
    <col min="1" max="1" width="13.7109375" style="120" customWidth="1"/>
    <col min="2" max="2" width="55.28515625" style="121" customWidth="1"/>
    <col min="3" max="3" width="87.85546875" style="121" customWidth="1"/>
    <col min="4" max="179" width="9.140625" style="120" customWidth="1"/>
    <col min="180" max="16384" width="9.140625" style="120"/>
  </cols>
  <sheetData>
    <row r="1" spans="1:3">
      <c r="C1" s="122" t="s">
        <v>300</v>
      </c>
    </row>
    <row r="2" spans="1:3">
      <c r="C2" s="123"/>
    </row>
    <row r="3" spans="1:3" ht="42.75" customHeight="1">
      <c r="A3" s="534" t="s">
        <v>314</v>
      </c>
      <c r="B3" s="534"/>
      <c r="C3" s="534"/>
    </row>
    <row r="4" spans="1:3" ht="18.75">
      <c r="A4" s="527"/>
      <c r="B4" s="527"/>
      <c r="C4" s="124"/>
    </row>
    <row r="5" spans="1:3" ht="12.75" customHeight="1">
      <c r="A5" s="528" t="s">
        <v>5</v>
      </c>
      <c r="B5" s="528" t="s">
        <v>20</v>
      </c>
      <c r="C5" s="528" t="s">
        <v>180</v>
      </c>
    </row>
    <row r="6" spans="1:3" ht="16.5" customHeight="1">
      <c r="A6" s="528"/>
      <c r="B6" s="528"/>
      <c r="C6" s="528"/>
    </row>
    <row r="7" spans="1:3" ht="16.5" customHeight="1">
      <c r="A7" s="538" t="s">
        <v>644</v>
      </c>
      <c r="B7" s="538"/>
      <c r="C7" s="538"/>
    </row>
    <row r="8" spans="1:3" ht="33.75" customHeight="1">
      <c r="A8" s="178"/>
      <c r="B8" s="326" t="s">
        <v>275</v>
      </c>
      <c r="C8" s="178"/>
    </row>
    <row r="9" spans="1:3" s="126" customFormat="1" ht="24" customHeight="1">
      <c r="A9" s="538" t="s">
        <v>645</v>
      </c>
      <c r="B9" s="538"/>
      <c r="C9" s="538"/>
    </row>
    <row r="10" spans="1:3" ht="15.75">
      <c r="A10" s="125">
        <v>1100000</v>
      </c>
      <c r="B10" s="525" t="s">
        <v>128</v>
      </c>
      <c r="C10" s="525"/>
    </row>
    <row r="11" spans="1:3" ht="47.25">
      <c r="A11" s="61">
        <v>1110000</v>
      </c>
      <c r="B11" s="62" t="s">
        <v>91</v>
      </c>
      <c r="C11" s="64" t="s">
        <v>458</v>
      </c>
    </row>
    <row r="12" spans="1:3" s="126" customFormat="1" ht="65.25" customHeight="1">
      <c r="A12" s="61">
        <v>1120000</v>
      </c>
      <c r="B12" s="62" t="s">
        <v>39</v>
      </c>
      <c r="C12" s="64" t="s">
        <v>179</v>
      </c>
    </row>
    <row r="13" spans="1:3" ht="15.75">
      <c r="A13" s="125">
        <v>1210000</v>
      </c>
      <c r="B13" s="525" t="s">
        <v>312</v>
      </c>
      <c r="C13" s="525"/>
    </row>
    <row r="14" spans="1:3" ht="47.25">
      <c r="A14" s="61">
        <v>1210100</v>
      </c>
      <c r="B14" s="62" t="s">
        <v>189</v>
      </c>
      <c r="C14" s="535" t="s">
        <v>457</v>
      </c>
    </row>
    <row r="15" spans="1:3" ht="15.75">
      <c r="A15" s="61">
        <v>1210400</v>
      </c>
      <c r="B15" s="62" t="s">
        <v>32</v>
      </c>
      <c r="C15" s="536"/>
    </row>
    <row r="16" spans="1:3" s="126" customFormat="1" ht="21.75" customHeight="1">
      <c r="A16" s="61">
        <v>1212500</v>
      </c>
      <c r="B16" s="62" t="s">
        <v>185</v>
      </c>
      <c r="C16" s="537"/>
    </row>
    <row r="17" spans="1:3" s="126" customFormat="1" ht="21" customHeight="1">
      <c r="A17" s="125">
        <v>1300000</v>
      </c>
      <c r="B17" s="525" t="s">
        <v>129</v>
      </c>
      <c r="C17" s="525"/>
    </row>
    <row r="18" spans="1:3" s="39" customFormat="1" ht="54" customHeight="1">
      <c r="A18" s="125">
        <v>1310000</v>
      </c>
      <c r="B18" s="525" t="s">
        <v>130</v>
      </c>
      <c r="C18" s="525"/>
    </row>
    <row r="19" spans="1:3" s="39" customFormat="1" ht="49.5" customHeight="1">
      <c r="A19" s="61">
        <v>1310110</v>
      </c>
      <c r="B19" s="62" t="s">
        <v>131</v>
      </c>
      <c r="C19" s="162" t="s">
        <v>430</v>
      </c>
    </row>
    <row r="20" spans="1:3" s="39" customFormat="1" ht="31.5">
      <c r="A20" s="61">
        <v>1310120</v>
      </c>
      <c r="B20" s="62" t="s">
        <v>132</v>
      </c>
      <c r="C20" s="162" t="s">
        <v>431</v>
      </c>
    </row>
    <row r="21" spans="1:3" s="39" customFormat="1" ht="34.5" customHeight="1">
      <c r="A21" s="61">
        <v>1310200</v>
      </c>
      <c r="B21" s="62" t="s">
        <v>41</v>
      </c>
      <c r="C21" s="64" t="s">
        <v>407</v>
      </c>
    </row>
    <row r="22" spans="1:3" s="39" customFormat="1" ht="31.5">
      <c r="A22" s="61">
        <v>1310300</v>
      </c>
      <c r="B22" s="62" t="s">
        <v>42</v>
      </c>
      <c r="C22" s="64" t="s">
        <v>432</v>
      </c>
    </row>
    <row r="23" spans="1:3" s="39" customFormat="1" ht="47.25">
      <c r="A23" s="61">
        <v>1310500</v>
      </c>
      <c r="B23" s="62" t="s">
        <v>43</v>
      </c>
      <c r="C23" s="64" t="s">
        <v>433</v>
      </c>
    </row>
    <row r="24" spans="1:3" s="126" customFormat="1" ht="20.25" customHeight="1">
      <c r="A24" s="61">
        <v>1319900</v>
      </c>
      <c r="B24" s="62" t="s">
        <v>44</v>
      </c>
      <c r="C24" s="64" t="s">
        <v>133</v>
      </c>
    </row>
    <row r="25" spans="1:3" s="39" customFormat="1" ht="15.75">
      <c r="A25" s="125">
        <v>1320000</v>
      </c>
      <c r="B25" s="525" t="s">
        <v>134</v>
      </c>
      <c r="C25" s="525"/>
    </row>
    <row r="26" spans="1:3" s="39" customFormat="1" ht="47.25">
      <c r="A26" s="61">
        <v>1320100</v>
      </c>
      <c r="B26" s="62" t="s">
        <v>48</v>
      </c>
      <c r="C26" s="64" t="s">
        <v>434</v>
      </c>
    </row>
    <row r="27" spans="1:3" s="39" customFormat="1" ht="47.25">
      <c r="A27" s="61">
        <v>1320200</v>
      </c>
      <c r="B27" s="62" t="s">
        <v>49</v>
      </c>
      <c r="C27" s="64" t="s">
        <v>434</v>
      </c>
    </row>
    <row r="28" spans="1:3" s="39" customFormat="1" ht="47.25">
      <c r="A28" s="61">
        <v>1320300</v>
      </c>
      <c r="B28" s="62" t="s">
        <v>435</v>
      </c>
      <c r="C28" s="64" t="s">
        <v>434</v>
      </c>
    </row>
    <row r="29" spans="1:3" s="39" customFormat="1" ht="47.25">
      <c r="A29" s="61">
        <v>1320410</v>
      </c>
      <c r="B29" s="62" t="s">
        <v>50</v>
      </c>
      <c r="C29" s="64" t="s">
        <v>434</v>
      </c>
    </row>
    <row r="30" spans="1:3" s="39" customFormat="1" ht="47.25">
      <c r="A30" s="61">
        <v>1320420</v>
      </c>
      <c r="B30" s="62" t="s">
        <v>51</v>
      </c>
      <c r="C30" s="64" t="s">
        <v>434</v>
      </c>
    </row>
    <row r="31" spans="1:3" s="39" customFormat="1" ht="71.25" customHeight="1">
      <c r="A31" s="61">
        <v>1320500</v>
      </c>
      <c r="B31" s="62" t="s">
        <v>52</v>
      </c>
      <c r="C31" s="64" t="s">
        <v>434</v>
      </c>
    </row>
    <row r="32" spans="1:3" s="126" customFormat="1" ht="60" customHeight="1">
      <c r="A32" s="61">
        <v>1320600</v>
      </c>
      <c r="B32" s="62" t="s">
        <v>471</v>
      </c>
      <c r="C32" s="64"/>
    </row>
    <row r="33" spans="1:3" s="39" customFormat="1" ht="15.75">
      <c r="A33" s="125">
        <v>1330000</v>
      </c>
      <c r="B33" s="525" t="s">
        <v>135</v>
      </c>
      <c r="C33" s="525"/>
    </row>
    <row r="34" spans="1:3" s="39" customFormat="1" ht="31.5">
      <c r="A34" s="61">
        <v>1330100</v>
      </c>
      <c r="B34" s="62" t="s">
        <v>53</v>
      </c>
      <c r="C34" s="64" t="s">
        <v>276</v>
      </c>
    </row>
    <row r="35" spans="1:3" s="39" customFormat="1" ht="52.5" customHeight="1">
      <c r="A35" s="61">
        <v>1330300</v>
      </c>
      <c r="B35" s="62" t="s">
        <v>54</v>
      </c>
      <c r="C35" s="64" t="s">
        <v>488</v>
      </c>
    </row>
    <row r="36" spans="1:3" s="39" customFormat="1" ht="31.5">
      <c r="A36" s="61">
        <v>1330400</v>
      </c>
      <c r="B36" s="62" t="s">
        <v>55</v>
      </c>
      <c r="C36" s="64" t="s">
        <v>276</v>
      </c>
    </row>
    <row r="37" spans="1:3" s="39" customFormat="1" ht="47.25">
      <c r="A37" s="61">
        <v>1330500</v>
      </c>
      <c r="B37" s="62" t="s">
        <v>136</v>
      </c>
      <c r="C37" s="64" t="s">
        <v>436</v>
      </c>
    </row>
    <row r="38" spans="1:3" s="39" customFormat="1" ht="31.5">
      <c r="A38" s="61">
        <v>1330600</v>
      </c>
      <c r="B38" s="62" t="s">
        <v>56</v>
      </c>
      <c r="C38" s="64" t="s">
        <v>276</v>
      </c>
    </row>
    <row r="39" spans="1:3" s="39" customFormat="1" ht="47.25">
      <c r="A39" s="61">
        <v>1330700</v>
      </c>
      <c r="B39" s="62" t="s">
        <v>57</v>
      </c>
      <c r="C39" s="64" t="s">
        <v>436</v>
      </c>
    </row>
    <row r="40" spans="1:3" s="39" customFormat="1" ht="31.5">
      <c r="A40" s="61">
        <v>1330800</v>
      </c>
      <c r="B40" s="62" t="s">
        <v>58</v>
      </c>
      <c r="C40" s="64" t="s">
        <v>276</v>
      </c>
    </row>
    <row r="41" spans="1:3" s="39" customFormat="1" ht="31.5">
      <c r="A41" s="61">
        <v>1330900</v>
      </c>
      <c r="B41" s="62" t="s">
        <v>137</v>
      </c>
      <c r="C41" s="64" t="s">
        <v>276</v>
      </c>
    </row>
    <row r="42" spans="1:3" s="39" customFormat="1" ht="31.5">
      <c r="A42" s="61">
        <v>1331000</v>
      </c>
      <c r="B42" s="62" t="s">
        <v>59</v>
      </c>
      <c r="C42" s="64" t="s">
        <v>276</v>
      </c>
    </row>
    <row r="43" spans="1:3" s="39" customFormat="1" ht="31.5">
      <c r="A43" s="61">
        <v>1331300</v>
      </c>
      <c r="B43" s="62" t="s">
        <v>60</v>
      </c>
      <c r="C43" s="64" t="s">
        <v>276</v>
      </c>
    </row>
    <row r="44" spans="1:3" s="39" customFormat="1" ht="31.5">
      <c r="A44" s="61">
        <v>1331500</v>
      </c>
      <c r="B44" s="62" t="s">
        <v>68</v>
      </c>
      <c r="C44" s="64" t="s">
        <v>276</v>
      </c>
    </row>
    <row r="45" spans="1:3" s="39" customFormat="1" ht="39" customHeight="1">
      <c r="A45" s="61">
        <v>1331600</v>
      </c>
      <c r="B45" s="62" t="s">
        <v>69</v>
      </c>
      <c r="C45" s="64" t="s">
        <v>276</v>
      </c>
    </row>
    <row r="46" spans="1:3" s="39" customFormat="1" ht="31.5">
      <c r="A46" s="61">
        <v>1331800</v>
      </c>
      <c r="B46" s="62" t="s">
        <v>61</v>
      </c>
      <c r="C46" s="64" t="s">
        <v>276</v>
      </c>
    </row>
    <row r="47" spans="1:3" s="39" customFormat="1" ht="31.5">
      <c r="A47" s="61">
        <v>1331900</v>
      </c>
      <c r="B47" s="62" t="s">
        <v>70</v>
      </c>
      <c r="C47" s="64" t="s">
        <v>276</v>
      </c>
    </row>
    <row r="48" spans="1:3" s="39" customFormat="1" ht="53.25" customHeight="1">
      <c r="A48" s="61">
        <v>1332000</v>
      </c>
      <c r="B48" s="62" t="s">
        <v>441</v>
      </c>
      <c r="C48" s="64" t="s">
        <v>276</v>
      </c>
    </row>
    <row r="49" spans="1:3" s="39" customFormat="1" ht="48" customHeight="1">
      <c r="A49" s="61">
        <v>1332100</v>
      </c>
      <c r="B49" s="62" t="s">
        <v>62</v>
      </c>
      <c r="C49" s="179" t="s">
        <v>308</v>
      </c>
    </row>
    <row r="50" spans="1:3" s="39" customFormat="1" ht="31.5">
      <c r="A50" s="61">
        <v>1332200</v>
      </c>
      <c r="B50" s="62" t="s">
        <v>472</v>
      </c>
      <c r="C50" s="64" t="s">
        <v>276</v>
      </c>
    </row>
    <row r="51" spans="1:3" s="39" customFormat="1" ht="31.5">
      <c r="A51" s="66" t="s">
        <v>270</v>
      </c>
      <c r="B51" s="62" t="s">
        <v>64</v>
      </c>
      <c r="C51" s="64" t="s">
        <v>277</v>
      </c>
    </row>
    <row r="52" spans="1:3" s="39" customFormat="1" ht="31.5">
      <c r="A52" s="61">
        <v>1332400</v>
      </c>
      <c r="B52" s="62" t="s">
        <v>63</v>
      </c>
      <c r="C52" s="64" t="s">
        <v>277</v>
      </c>
    </row>
    <row r="53" spans="1:3" s="39" customFormat="1" ht="47.25">
      <c r="A53" s="61">
        <v>1332500</v>
      </c>
      <c r="B53" s="62" t="s">
        <v>65</v>
      </c>
      <c r="C53" s="64" t="s">
        <v>436</v>
      </c>
    </row>
    <row r="54" spans="1:3" s="39" customFormat="1" ht="28.5" customHeight="1">
      <c r="A54" s="61">
        <v>1332800</v>
      </c>
      <c r="B54" s="62" t="s">
        <v>138</v>
      </c>
      <c r="C54" s="64" t="s">
        <v>276</v>
      </c>
    </row>
    <row r="55" spans="1:3" s="39" customFormat="1" ht="15.75">
      <c r="A55" s="66" t="s">
        <v>474</v>
      </c>
      <c r="B55" s="62" t="s">
        <v>475</v>
      </c>
      <c r="C55" s="64"/>
    </row>
    <row r="56" spans="1:3" s="39" customFormat="1" ht="63.75" customHeight="1">
      <c r="A56" s="61">
        <v>1333000</v>
      </c>
      <c r="B56" s="62" t="s">
        <v>66</v>
      </c>
      <c r="C56" s="64" t="s">
        <v>276</v>
      </c>
    </row>
    <row r="57" spans="1:3" s="39" customFormat="1" ht="47.25">
      <c r="A57" s="66" t="s">
        <v>473</v>
      </c>
      <c r="B57" s="62" t="s">
        <v>476</v>
      </c>
      <c r="C57" s="64"/>
    </row>
    <row r="58" spans="1:3" s="39" customFormat="1" ht="21" customHeight="1">
      <c r="A58" s="125">
        <v>1350000</v>
      </c>
      <c r="B58" s="525" t="s">
        <v>139</v>
      </c>
      <c r="C58" s="525"/>
    </row>
    <row r="59" spans="1:3" s="39" customFormat="1" ht="21.75" customHeight="1">
      <c r="A59" s="61">
        <v>1350100</v>
      </c>
      <c r="B59" s="62" t="s">
        <v>71</v>
      </c>
      <c r="C59" s="526" t="s">
        <v>278</v>
      </c>
    </row>
    <row r="60" spans="1:3" s="39" customFormat="1" ht="15.75">
      <c r="A60" s="61">
        <v>1350200</v>
      </c>
      <c r="B60" s="62" t="s">
        <v>67</v>
      </c>
      <c r="C60" s="526"/>
    </row>
    <row r="61" spans="1:3" s="39" customFormat="1" ht="19.5" customHeight="1">
      <c r="A61" s="61">
        <v>1350400</v>
      </c>
      <c r="B61" s="62" t="s">
        <v>72</v>
      </c>
      <c r="C61" s="526"/>
    </row>
    <row r="62" spans="1:3" s="39" customFormat="1" ht="18.75" customHeight="1">
      <c r="A62" s="61">
        <v>1350500</v>
      </c>
      <c r="B62" s="62" t="s">
        <v>140</v>
      </c>
      <c r="C62" s="526"/>
    </row>
    <row r="63" spans="1:3" s="39" customFormat="1" ht="15.75">
      <c r="A63" s="61">
        <v>1350600</v>
      </c>
      <c r="B63" s="62" t="s">
        <v>141</v>
      </c>
      <c r="C63" s="526"/>
    </row>
    <row r="64" spans="1:3" s="127" customFormat="1" ht="21" customHeight="1">
      <c r="A64" s="66" t="s">
        <v>186</v>
      </c>
      <c r="B64" s="62" t="s">
        <v>187</v>
      </c>
      <c r="C64" s="526"/>
    </row>
    <row r="65" spans="1:3" s="39" customFormat="1" ht="30.75" customHeight="1">
      <c r="A65" s="125">
        <v>1360000</v>
      </c>
      <c r="B65" s="525" t="s">
        <v>142</v>
      </c>
      <c r="C65" s="525"/>
    </row>
    <row r="66" spans="1:3" s="39" customFormat="1" ht="27.75" customHeight="1">
      <c r="A66" s="61">
        <v>1360200</v>
      </c>
      <c r="B66" s="62" t="s">
        <v>442</v>
      </c>
      <c r="C66" s="526" t="s">
        <v>278</v>
      </c>
    </row>
    <row r="67" spans="1:3" s="127" customFormat="1" ht="22.5" customHeight="1">
      <c r="A67" s="61">
        <v>1360500</v>
      </c>
      <c r="B67" s="62" t="s">
        <v>143</v>
      </c>
      <c r="C67" s="526"/>
    </row>
    <row r="68" spans="1:3" s="39" customFormat="1" ht="24.75" customHeight="1">
      <c r="A68" s="125">
        <v>1400000</v>
      </c>
      <c r="B68" s="525" t="s">
        <v>144</v>
      </c>
      <c r="C68" s="525"/>
    </row>
    <row r="69" spans="1:3" s="39" customFormat="1" ht="15.75">
      <c r="A69" s="128">
        <v>1410000</v>
      </c>
      <c r="B69" s="523" t="s">
        <v>145</v>
      </c>
      <c r="C69" s="524"/>
    </row>
    <row r="70" spans="1:3" s="39" customFormat="1" ht="31.5">
      <c r="A70" s="61">
        <v>1410100</v>
      </c>
      <c r="B70" s="62" t="s">
        <v>45</v>
      </c>
      <c r="C70" s="64" t="s">
        <v>308</v>
      </c>
    </row>
    <row r="71" spans="1:3" s="39" customFormat="1" ht="30.75" customHeight="1">
      <c r="A71" s="61">
        <v>1410200</v>
      </c>
      <c r="B71" s="62" t="s">
        <v>146</v>
      </c>
      <c r="C71" s="64" t="s">
        <v>192</v>
      </c>
    </row>
    <row r="72" spans="1:3" s="39" customFormat="1" ht="31.5" customHeight="1">
      <c r="A72" s="125">
        <v>1430000</v>
      </c>
      <c r="B72" s="525" t="s">
        <v>147</v>
      </c>
      <c r="C72" s="525"/>
    </row>
    <row r="73" spans="1:3" s="39" customFormat="1" ht="20.25" customHeight="1">
      <c r="A73" s="61">
        <v>1430100</v>
      </c>
      <c r="B73" s="62" t="s">
        <v>81</v>
      </c>
      <c r="C73" s="526" t="s">
        <v>278</v>
      </c>
    </row>
    <row r="74" spans="1:3" s="39" customFormat="1" ht="15.75">
      <c r="A74" s="61">
        <v>1430200</v>
      </c>
      <c r="B74" s="62" t="s">
        <v>82</v>
      </c>
      <c r="C74" s="526"/>
    </row>
    <row r="75" spans="1:3" s="39" customFormat="1" ht="31.5">
      <c r="A75" s="61">
        <v>1430300</v>
      </c>
      <c r="B75" s="62" t="s">
        <v>148</v>
      </c>
      <c r="C75" s="526"/>
    </row>
    <row r="76" spans="1:3" s="126" customFormat="1" ht="29.25" customHeight="1">
      <c r="A76" s="61">
        <v>1430400</v>
      </c>
      <c r="B76" s="62" t="s">
        <v>437</v>
      </c>
      <c r="C76" s="526"/>
    </row>
    <row r="77" spans="1:3" s="39" customFormat="1" ht="47.25" customHeight="1">
      <c r="A77" s="125">
        <v>1440000</v>
      </c>
      <c r="B77" s="525" t="s">
        <v>149</v>
      </c>
      <c r="C77" s="525"/>
    </row>
    <row r="78" spans="1:3" s="39" customFormat="1" ht="21" customHeight="1">
      <c r="A78" s="61">
        <v>1440100</v>
      </c>
      <c r="B78" s="62" t="s">
        <v>150</v>
      </c>
      <c r="C78" s="526" t="s">
        <v>278</v>
      </c>
    </row>
    <row r="79" spans="1:3" s="39" customFormat="1" ht="34.5" customHeight="1">
      <c r="A79" s="61">
        <v>1440200</v>
      </c>
      <c r="B79" s="62" t="s">
        <v>83</v>
      </c>
      <c r="C79" s="526"/>
    </row>
    <row r="80" spans="1:3" s="39" customFormat="1" ht="21" customHeight="1">
      <c r="A80" s="61">
        <v>1440300</v>
      </c>
      <c r="B80" s="62" t="s">
        <v>151</v>
      </c>
      <c r="C80" s="526"/>
    </row>
    <row r="81" spans="1:3" s="127" customFormat="1" ht="23.25" customHeight="1">
      <c r="A81" s="61">
        <v>1440500</v>
      </c>
      <c r="B81" s="62" t="s">
        <v>152</v>
      </c>
      <c r="C81" s="129" t="s">
        <v>459</v>
      </c>
    </row>
    <row r="82" spans="1:3" s="130" customFormat="1" ht="21.75" customHeight="1">
      <c r="A82" s="125">
        <v>1500000</v>
      </c>
      <c r="B82" s="525" t="s">
        <v>153</v>
      </c>
      <c r="C82" s="525"/>
    </row>
    <row r="83" spans="1:3" s="39" customFormat="1" ht="27.75" customHeight="1">
      <c r="A83" s="125">
        <v>1510000</v>
      </c>
      <c r="B83" s="525" t="s">
        <v>154</v>
      </c>
      <c r="C83" s="525"/>
    </row>
    <row r="84" spans="1:3" s="130" customFormat="1" ht="25.5" customHeight="1">
      <c r="A84" s="61">
        <v>1519900</v>
      </c>
      <c r="B84" s="62" t="s">
        <v>155</v>
      </c>
      <c r="C84" s="64" t="s">
        <v>460</v>
      </c>
    </row>
    <row r="85" spans="1:3" s="39" customFormat="1" ht="42" customHeight="1">
      <c r="A85" s="125">
        <v>1540000</v>
      </c>
      <c r="B85" s="525" t="s">
        <v>156</v>
      </c>
      <c r="C85" s="525"/>
    </row>
    <row r="86" spans="1:3" s="39" customFormat="1" ht="48.75" customHeight="1">
      <c r="A86" s="61">
        <v>1540200</v>
      </c>
      <c r="B86" s="62" t="s">
        <v>157</v>
      </c>
      <c r="C86" s="526" t="s">
        <v>461</v>
      </c>
    </row>
    <row r="87" spans="1:3" s="127" customFormat="1" ht="23.25" customHeight="1">
      <c r="A87" s="61">
        <v>1549900</v>
      </c>
      <c r="B87" s="62" t="s">
        <v>158</v>
      </c>
      <c r="C87" s="526"/>
    </row>
    <row r="88" spans="1:3" s="39" customFormat="1" ht="15.75">
      <c r="A88" s="125">
        <v>1550000</v>
      </c>
      <c r="B88" s="525" t="s">
        <v>159</v>
      </c>
      <c r="C88" s="525"/>
    </row>
    <row r="89" spans="1:3" s="39" customFormat="1" ht="54" customHeight="1">
      <c r="A89" s="61">
        <v>1550100</v>
      </c>
      <c r="B89" s="62" t="s">
        <v>84</v>
      </c>
      <c r="C89" s="64" t="s">
        <v>464</v>
      </c>
    </row>
    <row r="90" spans="1:3" s="39" customFormat="1" ht="56.25" customHeight="1">
      <c r="A90" s="61">
        <v>1550400</v>
      </c>
      <c r="B90" s="62" t="s">
        <v>86</v>
      </c>
      <c r="C90" s="64" t="s">
        <v>462</v>
      </c>
    </row>
    <row r="91" spans="1:3" s="39" customFormat="1" ht="15.75" customHeight="1">
      <c r="A91" s="61">
        <v>1550300</v>
      </c>
      <c r="B91" s="62" t="s">
        <v>85</v>
      </c>
      <c r="C91" s="526" t="s">
        <v>487</v>
      </c>
    </row>
    <row r="92" spans="1:3" s="39" customFormat="1" ht="42.75" customHeight="1">
      <c r="A92" s="61">
        <v>1550500</v>
      </c>
      <c r="B92" s="62" t="s">
        <v>160</v>
      </c>
      <c r="C92" s="526"/>
    </row>
    <row r="93" spans="1:3" s="39" customFormat="1" ht="55.5" customHeight="1">
      <c r="A93" s="66" t="s">
        <v>181</v>
      </c>
      <c r="B93" s="62" t="s">
        <v>161</v>
      </c>
      <c r="C93" s="325" t="s">
        <v>463</v>
      </c>
    </row>
    <row r="94" spans="1:3" s="126" customFormat="1" ht="66.75" customHeight="1">
      <c r="A94" s="63"/>
      <c r="B94" s="62" t="s">
        <v>315</v>
      </c>
      <c r="C94" s="325" t="s">
        <v>465</v>
      </c>
    </row>
    <row r="95" spans="1:3" s="39" customFormat="1" ht="24" customHeight="1">
      <c r="A95" s="125">
        <v>1700000</v>
      </c>
      <c r="B95" s="525" t="s">
        <v>162</v>
      </c>
      <c r="C95" s="525"/>
    </row>
    <row r="96" spans="1:3" s="39" customFormat="1" ht="27" customHeight="1">
      <c r="A96" s="125">
        <v>1710000</v>
      </c>
      <c r="B96" s="65" t="s">
        <v>163</v>
      </c>
      <c r="C96" s="531" t="s">
        <v>643</v>
      </c>
    </row>
    <row r="97" spans="1:3" s="39" customFormat="1" ht="26.25" customHeight="1">
      <c r="A97" s="61">
        <v>1710100</v>
      </c>
      <c r="B97" s="62" t="s">
        <v>34</v>
      </c>
      <c r="C97" s="532"/>
    </row>
    <row r="98" spans="1:3" s="39" customFormat="1" ht="27" customHeight="1">
      <c r="A98" s="61">
        <v>1710200</v>
      </c>
      <c r="B98" s="62" t="s">
        <v>46</v>
      </c>
      <c r="C98" s="532"/>
    </row>
    <row r="99" spans="1:3" s="39" customFormat="1" ht="30.75" customHeight="1">
      <c r="A99" s="61">
        <v>1710300</v>
      </c>
      <c r="B99" s="62" t="s">
        <v>73</v>
      </c>
      <c r="C99" s="532"/>
    </row>
    <row r="100" spans="1:3" s="39" customFormat="1" ht="24" customHeight="1">
      <c r="A100" s="125">
        <v>1720000</v>
      </c>
      <c r="B100" s="65" t="s">
        <v>164</v>
      </c>
      <c r="C100" s="532"/>
    </row>
    <row r="101" spans="1:3" s="39" customFormat="1" ht="24.75" customHeight="1">
      <c r="A101" s="61">
        <v>1720100</v>
      </c>
      <c r="B101" s="62" t="s">
        <v>35</v>
      </c>
      <c r="C101" s="532"/>
    </row>
    <row r="102" spans="1:3" s="39" customFormat="1" ht="39.75" customHeight="1">
      <c r="A102" s="61">
        <v>1720200</v>
      </c>
      <c r="B102" s="62" t="s">
        <v>47</v>
      </c>
      <c r="C102" s="532"/>
    </row>
    <row r="103" spans="1:3" s="39" customFormat="1" ht="54" customHeight="1">
      <c r="A103" s="61">
        <v>1720300</v>
      </c>
      <c r="B103" s="62" t="s">
        <v>74</v>
      </c>
      <c r="C103" s="532"/>
    </row>
    <row r="104" spans="1:3" s="39" customFormat="1" ht="81" customHeight="1">
      <c r="A104" s="61">
        <v>1720400</v>
      </c>
      <c r="B104" s="62" t="s">
        <v>75</v>
      </c>
      <c r="C104" s="533"/>
    </row>
    <row r="105" spans="1:3" s="39" customFormat="1" ht="116.25" customHeight="1">
      <c r="A105" s="131">
        <v>1730000</v>
      </c>
      <c r="B105" s="143" t="s">
        <v>76</v>
      </c>
      <c r="C105" s="64" t="s">
        <v>466</v>
      </c>
    </row>
    <row r="106" spans="1:3" s="39" customFormat="1" ht="15.75">
      <c r="A106" s="125">
        <v>1750000</v>
      </c>
      <c r="B106" s="525" t="s">
        <v>165</v>
      </c>
      <c r="C106" s="525"/>
    </row>
    <row r="107" spans="1:3" s="39" customFormat="1" ht="31.5">
      <c r="A107" s="61">
        <v>1750200</v>
      </c>
      <c r="B107" s="62" t="s">
        <v>79</v>
      </c>
      <c r="C107" s="64" t="s">
        <v>279</v>
      </c>
    </row>
    <row r="108" spans="1:3" s="39" customFormat="1" ht="23.25" customHeight="1">
      <c r="A108" s="61">
        <v>1750300</v>
      </c>
      <c r="B108" s="62" t="s">
        <v>80</v>
      </c>
      <c r="C108" s="64" t="s">
        <v>313</v>
      </c>
    </row>
    <row r="109" spans="1:3" s="39" customFormat="1" ht="24" customHeight="1">
      <c r="A109" s="61">
        <v>1750600</v>
      </c>
      <c r="B109" s="62" t="s">
        <v>166</v>
      </c>
      <c r="C109" s="64" t="s">
        <v>133</v>
      </c>
    </row>
    <row r="110" spans="1:3" s="39" customFormat="1" ht="15.75">
      <c r="A110" s="125">
        <v>1760000</v>
      </c>
      <c r="B110" s="525" t="s">
        <v>167</v>
      </c>
      <c r="C110" s="525"/>
    </row>
    <row r="111" spans="1:3" s="39" customFormat="1" ht="31.5">
      <c r="A111" s="61">
        <v>1760100</v>
      </c>
      <c r="B111" s="62" t="s">
        <v>77</v>
      </c>
      <c r="C111" s="64" t="s">
        <v>438</v>
      </c>
    </row>
    <row r="112" spans="1:3" s="39" customFormat="1" ht="31.5">
      <c r="A112" s="61">
        <v>1760200</v>
      </c>
      <c r="B112" s="62" t="s">
        <v>168</v>
      </c>
      <c r="C112" s="64" t="s">
        <v>169</v>
      </c>
    </row>
    <row r="113" spans="1:3" s="39" customFormat="1" ht="30" customHeight="1">
      <c r="A113" s="63"/>
      <c r="B113" s="151" t="s">
        <v>170</v>
      </c>
      <c r="C113" s="152" t="s">
        <v>190</v>
      </c>
    </row>
    <row r="114" spans="1:3" s="39" customFormat="1" ht="35.25" customHeight="1">
      <c r="A114" s="530" t="s">
        <v>646</v>
      </c>
      <c r="B114" s="530"/>
      <c r="C114" s="530"/>
    </row>
    <row r="115" spans="1:3" s="39" customFormat="1" ht="23.25" customHeight="1">
      <c r="A115" s="63">
        <v>1230500</v>
      </c>
      <c r="B115" s="62" t="s">
        <v>171</v>
      </c>
      <c r="C115" s="64" t="s">
        <v>439</v>
      </c>
    </row>
    <row r="116" spans="1:3" s="39" customFormat="1" ht="21.75" customHeight="1">
      <c r="A116" s="63">
        <v>1780100</v>
      </c>
      <c r="B116" s="62" t="s">
        <v>172</v>
      </c>
      <c r="C116" s="64" t="s">
        <v>173</v>
      </c>
    </row>
    <row r="117" spans="1:3" s="39" customFormat="1" ht="15.75">
      <c r="A117" s="63">
        <v>1780500</v>
      </c>
      <c r="B117" s="62" t="s">
        <v>174</v>
      </c>
      <c r="C117" s="64" t="s">
        <v>173</v>
      </c>
    </row>
    <row r="118" spans="1:3" s="39" customFormat="1" ht="19.5" customHeight="1">
      <c r="A118" s="63">
        <v>1783500</v>
      </c>
      <c r="B118" s="62" t="s">
        <v>188</v>
      </c>
      <c r="C118" s="64" t="s">
        <v>173</v>
      </c>
    </row>
    <row r="119" spans="1:3" s="39" customFormat="1" ht="22.5" customHeight="1">
      <c r="A119" s="63">
        <v>2110000</v>
      </c>
      <c r="B119" s="62" t="s">
        <v>175</v>
      </c>
      <c r="C119" s="64" t="s">
        <v>133</v>
      </c>
    </row>
    <row r="120" spans="1:3" s="39" customFormat="1" ht="20.25" customHeight="1">
      <c r="A120" s="63">
        <v>1780700</v>
      </c>
      <c r="B120" s="62" t="s">
        <v>177</v>
      </c>
      <c r="C120" s="64" t="s">
        <v>280</v>
      </c>
    </row>
    <row r="121" spans="1:3" s="39" customFormat="1" ht="20.25" customHeight="1">
      <c r="A121" s="63">
        <v>1750500</v>
      </c>
      <c r="B121" s="62" t="s">
        <v>178</v>
      </c>
      <c r="C121" s="64" t="s">
        <v>440</v>
      </c>
    </row>
    <row r="122" spans="1:3" s="39" customFormat="1" ht="20.25" customHeight="1">
      <c r="A122" s="63">
        <v>1780900</v>
      </c>
      <c r="B122" s="62" t="s">
        <v>477</v>
      </c>
      <c r="C122" s="64" t="s">
        <v>276</v>
      </c>
    </row>
    <row r="123" spans="1:3" s="39" customFormat="1" ht="20.25" customHeight="1">
      <c r="A123" s="180" t="s">
        <v>478</v>
      </c>
      <c r="B123" s="62" t="s">
        <v>479</v>
      </c>
      <c r="C123" s="64" t="s">
        <v>276</v>
      </c>
    </row>
    <row r="124" spans="1:3" s="39" customFormat="1" ht="50.25" customHeight="1">
      <c r="A124" s="63"/>
      <c r="B124" s="62"/>
      <c r="C124" s="64"/>
    </row>
    <row r="125" spans="1:3" s="39" customFormat="1" ht="47.25">
      <c r="A125" s="63"/>
      <c r="B125" s="65" t="s">
        <v>408</v>
      </c>
      <c r="C125" s="64" t="s">
        <v>133</v>
      </c>
    </row>
    <row r="126" spans="1:3" s="39" customFormat="1" ht="47.25">
      <c r="A126" s="63"/>
      <c r="B126" s="65" t="s">
        <v>176</v>
      </c>
      <c r="C126" s="64" t="s">
        <v>191</v>
      </c>
    </row>
    <row r="127" spans="1:3" ht="31.5" customHeight="1">
      <c r="A127" s="39"/>
      <c r="B127" s="39"/>
      <c r="C127" s="39"/>
    </row>
    <row r="128" spans="1:3" ht="15.75">
      <c r="A128" s="529" t="s">
        <v>409</v>
      </c>
      <c r="B128" s="529"/>
      <c r="C128" s="529"/>
    </row>
  </sheetData>
  <mergeCells count="36">
    <mergeCell ref="C86:C87"/>
    <mergeCell ref="B77:C77"/>
    <mergeCell ref="C66:C67"/>
    <mergeCell ref="B68:C68"/>
    <mergeCell ref="A3:C3"/>
    <mergeCell ref="C78:C80"/>
    <mergeCell ref="B82:C82"/>
    <mergeCell ref="B83:C83"/>
    <mergeCell ref="C59:C64"/>
    <mergeCell ref="B18:C18"/>
    <mergeCell ref="B25:C25"/>
    <mergeCell ref="B33:C33"/>
    <mergeCell ref="B58:C58"/>
    <mergeCell ref="B65:C65"/>
    <mergeCell ref="B10:C10"/>
    <mergeCell ref="B13:C13"/>
    <mergeCell ref="A128:C128"/>
    <mergeCell ref="A114:C114"/>
    <mergeCell ref="B88:C88"/>
    <mergeCell ref="C91:C92"/>
    <mergeCell ref="B95:C95"/>
    <mergeCell ref="C96:C104"/>
    <mergeCell ref="B106:C106"/>
    <mergeCell ref="B110:C110"/>
    <mergeCell ref="B69:C69"/>
    <mergeCell ref="B72:C72"/>
    <mergeCell ref="C73:C76"/>
    <mergeCell ref="B85:C85"/>
    <mergeCell ref="A4:B4"/>
    <mergeCell ref="A5:A6"/>
    <mergeCell ref="B5:B6"/>
    <mergeCell ref="C5:C6"/>
    <mergeCell ref="B17:C17"/>
    <mergeCell ref="C14:C16"/>
    <mergeCell ref="A7:C7"/>
    <mergeCell ref="A9:C9"/>
  </mergeCells>
  <pageMargins left="0.51181102362204722" right="0.19685039370078741" top="0.78740157480314965" bottom="0.35433070866141736" header="0.55118110236220474" footer="0.31496062992125984"/>
  <pageSetup paperSize="9" scale="55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128"/>
  <sheetViews>
    <sheetView workbookViewId="0">
      <pane xSplit="2" ySplit="9" topLeftCell="C121" activePane="bottomRight" state="frozen"/>
      <selection pane="topRight" activeCell="C1" sqref="C1"/>
      <selection pane="bottomLeft" activeCell="A9" sqref="A9"/>
      <selection pane="bottomRight" activeCell="G126" sqref="G126"/>
    </sheetView>
  </sheetViews>
  <sheetFormatPr defaultColWidth="9.140625" defaultRowHeight="12.75"/>
  <cols>
    <col min="1" max="1" width="13.7109375" style="120" customWidth="1"/>
    <col min="2" max="2" width="55.28515625" style="121" customWidth="1"/>
    <col min="3" max="3" width="87.85546875" style="121" customWidth="1"/>
    <col min="4" max="4" width="27.85546875" style="359" customWidth="1"/>
    <col min="5" max="5" width="18.42578125" style="359" customWidth="1"/>
    <col min="6" max="179" width="9.140625" style="120" customWidth="1"/>
    <col min="180" max="16384" width="9.140625" style="120"/>
  </cols>
  <sheetData>
    <row r="1" spans="1:5">
      <c r="E1" s="122" t="s">
        <v>653</v>
      </c>
    </row>
    <row r="2" spans="1:5">
      <c r="C2" s="123"/>
    </row>
    <row r="3" spans="1:5" ht="72.75" customHeight="1">
      <c r="A3" s="540" t="s">
        <v>654</v>
      </c>
      <c r="B3" s="540"/>
      <c r="C3" s="540"/>
      <c r="D3" s="540"/>
      <c r="E3" s="540"/>
    </row>
    <row r="4" spans="1:5" ht="18.75">
      <c r="A4" s="527"/>
      <c r="B4" s="527"/>
      <c r="C4" s="124"/>
    </row>
    <row r="5" spans="1:5" ht="12.75" customHeight="1">
      <c r="A5" s="528" t="s">
        <v>5</v>
      </c>
      <c r="B5" s="528" t="s">
        <v>20</v>
      </c>
      <c r="C5" s="528" t="s">
        <v>180</v>
      </c>
      <c r="D5" s="539" t="s">
        <v>651</v>
      </c>
      <c r="E5" s="539" t="s">
        <v>652</v>
      </c>
    </row>
    <row r="6" spans="1:5" ht="73.5" customHeight="1">
      <c r="A6" s="528"/>
      <c r="B6" s="528"/>
      <c r="C6" s="528"/>
      <c r="D6" s="539"/>
      <c r="E6" s="539"/>
    </row>
    <row r="7" spans="1:5" ht="16.5" customHeight="1">
      <c r="A7" s="538" t="s">
        <v>644</v>
      </c>
      <c r="B7" s="538"/>
      <c r="C7" s="538"/>
      <c r="D7" s="362"/>
      <c r="E7" s="362"/>
    </row>
    <row r="8" spans="1:5" ht="33.75" customHeight="1">
      <c r="A8" s="326"/>
      <c r="B8" s="326" t="s">
        <v>275</v>
      </c>
      <c r="C8" s="326"/>
      <c r="D8" s="362"/>
      <c r="E8" s="362"/>
    </row>
    <row r="9" spans="1:5" s="126" customFormat="1" ht="24" customHeight="1">
      <c r="A9" s="538" t="s">
        <v>645</v>
      </c>
      <c r="B9" s="538"/>
      <c r="C9" s="538"/>
      <c r="D9" s="360"/>
      <c r="E9" s="360"/>
    </row>
    <row r="10" spans="1:5" ht="15.75">
      <c r="A10" s="125">
        <v>1100000</v>
      </c>
      <c r="B10" s="525" t="s">
        <v>128</v>
      </c>
      <c r="C10" s="525"/>
      <c r="D10" s="360"/>
      <c r="E10" s="360"/>
    </row>
    <row r="11" spans="1:5" ht="47.25">
      <c r="A11" s="61">
        <v>1110000</v>
      </c>
      <c r="B11" s="62" t="s">
        <v>91</v>
      </c>
      <c r="C11" s="64" t="s">
        <v>458</v>
      </c>
      <c r="D11" s="362"/>
      <c r="E11" s="362"/>
    </row>
    <row r="12" spans="1:5" s="126" customFormat="1" ht="65.25" customHeight="1">
      <c r="A12" s="61">
        <v>1120000</v>
      </c>
      <c r="B12" s="62" t="s">
        <v>39</v>
      </c>
      <c r="C12" s="64" t="s">
        <v>179</v>
      </c>
      <c r="D12" s="363"/>
      <c r="E12" s="363"/>
    </row>
    <row r="13" spans="1:5" ht="15.75">
      <c r="A13" s="125">
        <v>1210000</v>
      </c>
      <c r="B13" s="525" t="s">
        <v>312</v>
      </c>
      <c r="C13" s="525"/>
      <c r="D13" s="362"/>
      <c r="E13" s="362"/>
    </row>
    <row r="14" spans="1:5" ht="47.25">
      <c r="A14" s="61">
        <v>1210100</v>
      </c>
      <c r="B14" s="62" t="s">
        <v>189</v>
      </c>
      <c r="C14" s="535" t="s">
        <v>457</v>
      </c>
      <c r="D14" s="362"/>
      <c r="E14" s="362"/>
    </row>
    <row r="15" spans="1:5" ht="15.75">
      <c r="A15" s="61">
        <v>1210400</v>
      </c>
      <c r="B15" s="62" t="s">
        <v>32</v>
      </c>
      <c r="C15" s="536"/>
      <c r="D15" s="362"/>
      <c r="E15" s="362"/>
    </row>
    <row r="16" spans="1:5" s="126" customFormat="1" ht="21.75" customHeight="1">
      <c r="A16" s="61">
        <v>1212500</v>
      </c>
      <c r="B16" s="62" t="s">
        <v>185</v>
      </c>
      <c r="C16" s="537"/>
      <c r="D16" s="363"/>
      <c r="E16" s="363"/>
    </row>
    <row r="17" spans="1:5" s="126" customFormat="1" ht="21" customHeight="1">
      <c r="A17" s="125">
        <v>1300000</v>
      </c>
      <c r="B17" s="525" t="s">
        <v>129</v>
      </c>
      <c r="C17" s="525"/>
      <c r="D17" s="361"/>
      <c r="E17" s="361"/>
    </row>
    <row r="18" spans="1:5" s="39" customFormat="1" ht="54" customHeight="1">
      <c r="A18" s="125">
        <v>1310000</v>
      </c>
      <c r="B18" s="525" t="s">
        <v>130</v>
      </c>
      <c r="C18" s="525"/>
      <c r="D18" s="361"/>
      <c r="E18" s="361"/>
    </row>
    <row r="19" spans="1:5" s="39" customFormat="1" ht="49.5" customHeight="1">
      <c r="A19" s="61">
        <v>1310110</v>
      </c>
      <c r="B19" s="62" t="s">
        <v>131</v>
      </c>
      <c r="C19" s="162" t="s">
        <v>430</v>
      </c>
      <c r="D19" s="361"/>
      <c r="E19" s="361"/>
    </row>
    <row r="20" spans="1:5" s="39" customFormat="1" ht="31.5">
      <c r="A20" s="61">
        <v>1310120</v>
      </c>
      <c r="B20" s="62" t="s">
        <v>132</v>
      </c>
      <c r="C20" s="162" t="s">
        <v>431</v>
      </c>
      <c r="D20" s="361"/>
      <c r="E20" s="361"/>
    </row>
    <row r="21" spans="1:5" s="39" customFormat="1" ht="34.5" customHeight="1">
      <c r="A21" s="61">
        <v>1310200</v>
      </c>
      <c r="B21" s="62" t="s">
        <v>41</v>
      </c>
      <c r="C21" s="64" t="s">
        <v>407</v>
      </c>
      <c r="D21" s="361"/>
      <c r="E21" s="361"/>
    </row>
    <row r="22" spans="1:5" s="39" customFormat="1" ht="31.5">
      <c r="A22" s="61">
        <v>1310300</v>
      </c>
      <c r="B22" s="62" t="s">
        <v>42</v>
      </c>
      <c r="C22" s="64" t="s">
        <v>432</v>
      </c>
      <c r="D22" s="361"/>
      <c r="E22" s="361"/>
    </row>
    <row r="23" spans="1:5" s="39" customFormat="1" ht="47.25">
      <c r="A23" s="61">
        <v>1310500</v>
      </c>
      <c r="B23" s="62" t="s">
        <v>43</v>
      </c>
      <c r="C23" s="64" t="s">
        <v>433</v>
      </c>
      <c r="D23" s="364"/>
      <c r="E23" s="364"/>
    </row>
    <row r="24" spans="1:5" s="126" customFormat="1" ht="20.25" customHeight="1">
      <c r="A24" s="61">
        <v>1319900</v>
      </c>
      <c r="B24" s="62" t="s">
        <v>44</v>
      </c>
      <c r="C24" s="64" t="s">
        <v>133</v>
      </c>
      <c r="D24" s="361"/>
      <c r="E24" s="361"/>
    </row>
    <row r="25" spans="1:5" s="39" customFormat="1" ht="15.75">
      <c r="A25" s="125">
        <v>1320000</v>
      </c>
      <c r="B25" s="525" t="s">
        <v>134</v>
      </c>
      <c r="C25" s="525"/>
      <c r="D25" s="361"/>
      <c r="E25" s="361"/>
    </row>
    <row r="26" spans="1:5" s="39" customFormat="1" ht="47.25">
      <c r="A26" s="61">
        <v>1320100</v>
      </c>
      <c r="B26" s="62" t="s">
        <v>48</v>
      </c>
      <c r="C26" s="64" t="s">
        <v>434</v>
      </c>
      <c r="D26" s="361"/>
      <c r="E26" s="361"/>
    </row>
    <row r="27" spans="1:5" s="39" customFormat="1" ht="47.25">
      <c r="A27" s="61">
        <v>1320200</v>
      </c>
      <c r="B27" s="62" t="s">
        <v>49</v>
      </c>
      <c r="C27" s="64" t="s">
        <v>434</v>
      </c>
      <c r="D27" s="361"/>
      <c r="E27" s="361"/>
    </row>
    <row r="28" spans="1:5" s="39" customFormat="1" ht="47.25">
      <c r="A28" s="61">
        <v>1320300</v>
      </c>
      <c r="B28" s="62" t="s">
        <v>435</v>
      </c>
      <c r="C28" s="64" t="s">
        <v>434</v>
      </c>
      <c r="D28" s="361"/>
      <c r="E28" s="361"/>
    </row>
    <row r="29" spans="1:5" s="39" customFormat="1" ht="47.25">
      <c r="A29" s="61">
        <v>1320410</v>
      </c>
      <c r="B29" s="62" t="s">
        <v>50</v>
      </c>
      <c r="C29" s="64" t="s">
        <v>434</v>
      </c>
      <c r="D29" s="361"/>
      <c r="E29" s="361"/>
    </row>
    <row r="30" spans="1:5" s="39" customFormat="1" ht="47.25">
      <c r="A30" s="61">
        <v>1320420</v>
      </c>
      <c r="B30" s="62" t="s">
        <v>51</v>
      </c>
      <c r="C30" s="64" t="s">
        <v>434</v>
      </c>
      <c r="D30" s="364"/>
      <c r="E30" s="364"/>
    </row>
    <row r="31" spans="1:5" s="39" customFormat="1" ht="71.25" customHeight="1">
      <c r="A31" s="61">
        <v>1320500</v>
      </c>
      <c r="B31" s="62" t="s">
        <v>52</v>
      </c>
      <c r="C31" s="64" t="s">
        <v>434</v>
      </c>
      <c r="D31" s="361"/>
      <c r="E31" s="361"/>
    </row>
    <row r="32" spans="1:5" s="126" customFormat="1" ht="60" customHeight="1">
      <c r="A32" s="61">
        <v>1320600</v>
      </c>
      <c r="B32" s="62" t="s">
        <v>471</v>
      </c>
      <c r="C32" s="64"/>
      <c r="D32" s="361"/>
      <c r="E32" s="361"/>
    </row>
    <row r="33" spans="1:5" s="39" customFormat="1" ht="15.75">
      <c r="A33" s="125">
        <v>1330000</v>
      </c>
      <c r="B33" s="525" t="s">
        <v>135</v>
      </c>
      <c r="C33" s="525"/>
      <c r="D33" s="361"/>
      <c r="E33" s="361"/>
    </row>
    <row r="34" spans="1:5" s="39" customFormat="1" ht="31.5">
      <c r="A34" s="61">
        <v>1330100</v>
      </c>
      <c r="B34" s="62" t="s">
        <v>53</v>
      </c>
      <c r="C34" s="64" t="s">
        <v>276</v>
      </c>
      <c r="D34" s="361"/>
      <c r="E34" s="361"/>
    </row>
    <row r="35" spans="1:5" s="39" customFormat="1" ht="52.5" customHeight="1">
      <c r="A35" s="61">
        <v>1330300</v>
      </c>
      <c r="B35" s="62" t="s">
        <v>54</v>
      </c>
      <c r="C35" s="64" t="s">
        <v>488</v>
      </c>
      <c r="D35" s="361"/>
      <c r="E35" s="361"/>
    </row>
    <row r="36" spans="1:5" s="39" customFormat="1" ht="31.5">
      <c r="A36" s="61">
        <v>1330400</v>
      </c>
      <c r="B36" s="62" t="s">
        <v>55</v>
      </c>
      <c r="C36" s="64" t="s">
        <v>276</v>
      </c>
      <c r="D36" s="361"/>
      <c r="E36" s="361"/>
    </row>
    <row r="37" spans="1:5" s="39" customFormat="1" ht="47.25">
      <c r="A37" s="61">
        <v>1330500</v>
      </c>
      <c r="B37" s="62" t="s">
        <v>136</v>
      </c>
      <c r="C37" s="64" t="s">
        <v>436</v>
      </c>
      <c r="D37" s="361"/>
      <c r="E37" s="361"/>
    </row>
    <row r="38" spans="1:5" s="39" customFormat="1" ht="31.5">
      <c r="A38" s="61">
        <v>1330600</v>
      </c>
      <c r="B38" s="62" t="s">
        <v>56</v>
      </c>
      <c r="C38" s="64" t="s">
        <v>276</v>
      </c>
      <c r="D38" s="361"/>
      <c r="E38" s="361"/>
    </row>
    <row r="39" spans="1:5" s="39" customFormat="1" ht="47.25">
      <c r="A39" s="61">
        <v>1330700</v>
      </c>
      <c r="B39" s="62" t="s">
        <v>57</v>
      </c>
      <c r="C39" s="64" t="s">
        <v>436</v>
      </c>
      <c r="D39" s="361"/>
      <c r="E39" s="361"/>
    </row>
    <row r="40" spans="1:5" s="39" customFormat="1" ht="31.5">
      <c r="A40" s="61">
        <v>1330800</v>
      </c>
      <c r="B40" s="62" t="s">
        <v>58</v>
      </c>
      <c r="C40" s="64" t="s">
        <v>276</v>
      </c>
      <c r="D40" s="361"/>
      <c r="E40" s="361"/>
    </row>
    <row r="41" spans="1:5" s="39" customFormat="1" ht="31.5">
      <c r="A41" s="61">
        <v>1330900</v>
      </c>
      <c r="B41" s="62" t="s">
        <v>137</v>
      </c>
      <c r="C41" s="64" t="s">
        <v>276</v>
      </c>
      <c r="D41" s="361"/>
      <c r="E41" s="361"/>
    </row>
    <row r="42" spans="1:5" s="39" customFormat="1" ht="31.5">
      <c r="A42" s="61">
        <v>1331000</v>
      </c>
      <c r="B42" s="62" t="s">
        <v>59</v>
      </c>
      <c r="C42" s="64" t="s">
        <v>276</v>
      </c>
      <c r="D42" s="361"/>
      <c r="E42" s="361"/>
    </row>
    <row r="43" spans="1:5" s="39" customFormat="1" ht="31.5">
      <c r="A43" s="61">
        <v>1331300</v>
      </c>
      <c r="B43" s="62" t="s">
        <v>60</v>
      </c>
      <c r="C43" s="64" t="s">
        <v>276</v>
      </c>
      <c r="D43" s="361"/>
      <c r="E43" s="361"/>
    </row>
    <row r="44" spans="1:5" s="39" customFormat="1" ht="31.5">
      <c r="A44" s="61">
        <v>1331500</v>
      </c>
      <c r="B44" s="62" t="s">
        <v>68</v>
      </c>
      <c r="C44" s="64" t="s">
        <v>276</v>
      </c>
      <c r="D44" s="361"/>
      <c r="E44" s="361"/>
    </row>
    <row r="45" spans="1:5" s="39" customFormat="1" ht="39" customHeight="1">
      <c r="A45" s="61">
        <v>1331600</v>
      </c>
      <c r="B45" s="62" t="s">
        <v>69</v>
      </c>
      <c r="C45" s="64" t="s">
        <v>276</v>
      </c>
      <c r="D45" s="361"/>
      <c r="E45" s="361"/>
    </row>
    <row r="46" spans="1:5" s="39" customFormat="1" ht="31.5">
      <c r="A46" s="61">
        <v>1331800</v>
      </c>
      <c r="B46" s="62" t="s">
        <v>61</v>
      </c>
      <c r="C46" s="64" t="s">
        <v>276</v>
      </c>
      <c r="D46" s="361"/>
      <c r="E46" s="361"/>
    </row>
    <row r="47" spans="1:5" s="39" customFormat="1" ht="31.5">
      <c r="A47" s="61">
        <v>1331900</v>
      </c>
      <c r="B47" s="62" t="s">
        <v>70</v>
      </c>
      <c r="C47" s="64" t="s">
        <v>276</v>
      </c>
      <c r="D47" s="361"/>
      <c r="E47" s="361"/>
    </row>
    <row r="48" spans="1:5" s="39" customFormat="1" ht="53.25" customHeight="1">
      <c r="A48" s="61">
        <v>1332000</v>
      </c>
      <c r="B48" s="62" t="s">
        <v>441</v>
      </c>
      <c r="C48" s="64" t="s">
        <v>276</v>
      </c>
      <c r="D48" s="361"/>
      <c r="E48" s="361"/>
    </row>
    <row r="49" spans="1:5" s="39" customFormat="1" ht="48" customHeight="1">
      <c r="A49" s="61">
        <v>1332100</v>
      </c>
      <c r="B49" s="62" t="s">
        <v>62</v>
      </c>
      <c r="C49" s="179" t="s">
        <v>308</v>
      </c>
      <c r="D49" s="361"/>
      <c r="E49" s="361"/>
    </row>
    <row r="50" spans="1:5" s="39" customFormat="1" ht="31.5">
      <c r="A50" s="61">
        <v>1332200</v>
      </c>
      <c r="B50" s="62" t="s">
        <v>472</v>
      </c>
      <c r="C50" s="64" t="s">
        <v>276</v>
      </c>
      <c r="D50" s="361"/>
      <c r="E50" s="361"/>
    </row>
    <row r="51" spans="1:5" s="39" customFormat="1" ht="31.5">
      <c r="A51" s="66" t="s">
        <v>270</v>
      </c>
      <c r="B51" s="62" t="s">
        <v>64</v>
      </c>
      <c r="C51" s="64" t="s">
        <v>277</v>
      </c>
      <c r="D51" s="361"/>
      <c r="E51" s="361"/>
    </row>
    <row r="52" spans="1:5" s="39" customFormat="1" ht="31.5">
      <c r="A52" s="61">
        <v>1332400</v>
      </c>
      <c r="B52" s="62" t="s">
        <v>63</v>
      </c>
      <c r="C52" s="64" t="s">
        <v>277</v>
      </c>
      <c r="D52" s="361"/>
      <c r="E52" s="361"/>
    </row>
    <row r="53" spans="1:5" s="39" customFormat="1" ht="47.25">
      <c r="A53" s="61">
        <v>1332500</v>
      </c>
      <c r="B53" s="62" t="s">
        <v>65</v>
      </c>
      <c r="C53" s="64" t="s">
        <v>436</v>
      </c>
      <c r="D53" s="361"/>
      <c r="E53" s="361"/>
    </row>
    <row r="54" spans="1:5" s="39" customFormat="1" ht="28.5" customHeight="1">
      <c r="A54" s="61">
        <v>1332800</v>
      </c>
      <c r="B54" s="62" t="s">
        <v>138</v>
      </c>
      <c r="C54" s="64" t="s">
        <v>276</v>
      </c>
      <c r="D54" s="364"/>
      <c r="E54" s="364"/>
    </row>
    <row r="55" spans="1:5" s="39" customFormat="1" ht="15.75">
      <c r="A55" s="66" t="s">
        <v>474</v>
      </c>
      <c r="B55" s="62" t="s">
        <v>475</v>
      </c>
      <c r="C55" s="64"/>
      <c r="D55" s="361"/>
      <c r="E55" s="361"/>
    </row>
    <row r="56" spans="1:5" s="39" customFormat="1" ht="63.75" customHeight="1">
      <c r="A56" s="61">
        <v>1333000</v>
      </c>
      <c r="B56" s="62" t="s">
        <v>66</v>
      </c>
      <c r="C56" s="64" t="s">
        <v>276</v>
      </c>
      <c r="D56" s="361"/>
      <c r="E56" s="361"/>
    </row>
    <row r="57" spans="1:5" s="39" customFormat="1" ht="47.25">
      <c r="A57" s="66" t="s">
        <v>473</v>
      </c>
      <c r="B57" s="62" t="s">
        <v>476</v>
      </c>
      <c r="C57" s="64"/>
      <c r="D57" s="361"/>
      <c r="E57" s="361"/>
    </row>
    <row r="58" spans="1:5" s="39" customFormat="1" ht="21" customHeight="1">
      <c r="A58" s="125">
        <v>1350000</v>
      </c>
      <c r="B58" s="525" t="s">
        <v>139</v>
      </c>
      <c r="C58" s="525"/>
      <c r="D58" s="361"/>
      <c r="E58" s="361"/>
    </row>
    <row r="59" spans="1:5" s="39" customFormat="1" ht="21.75" customHeight="1">
      <c r="A59" s="61">
        <v>1350100</v>
      </c>
      <c r="B59" s="62" t="s">
        <v>71</v>
      </c>
      <c r="C59" s="526" t="s">
        <v>278</v>
      </c>
      <c r="D59" s="361"/>
      <c r="E59" s="361"/>
    </row>
    <row r="60" spans="1:5" s="39" customFormat="1" ht="15.75">
      <c r="A60" s="61">
        <v>1350200</v>
      </c>
      <c r="B60" s="62" t="s">
        <v>67</v>
      </c>
      <c r="C60" s="526"/>
      <c r="D60" s="361"/>
      <c r="E60" s="361"/>
    </row>
    <row r="61" spans="1:5" s="39" customFormat="1" ht="19.5" customHeight="1">
      <c r="A61" s="61">
        <v>1350400</v>
      </c>
      <c r="B61" s="62" t="s">
        <v>72</v>
      </c>
      <c r="C61" s="526"/>
      <c r="D61" s="364"/>
      <c r="E61" s="364"/>
    </row>
    <row r="62" spans="1:5" s="39" customFormat="1" ht="18.75" customHeight="1">
      <c r="A62" s="61">
        <v>1350500</v>
      </c>
      <c r="B62" s="62" t="s">
        <v>140</v>
      </c>
      <c r="C62" s="526"/>
      <c r="D62" s="361"/>
      <c r="E62" s="361"/>
    </row>
    <row r="63" spans="1:5" s="39" customFormat="1" ht="15.75">
      <c r="A63" s="61">
        <v>1350600</v>
      </c>
      <c r="B63" s="62" t="s">
        <v>141</v>
      </c>
      <c r="C63" s="526"/>
      <c r="D63" s="361"/>
      <c r="E63" s="361"/>
    </row>
    <row r="64" spans="1:5" s="127" customFormat="1" ht="21" customHeight="1">
      <c r="A64" s="66" t="s">
        <v>186</v>
      </c>
      <c r="B64" s="62" t="s">
        <v>187</v>
      </c>
      <c r="C64" s="526"/>
      <c r="D64" s="365"/>
      <c r="E64" s="365"/>
    </row>
    <row r="65" spans="1:5" s="39" customFormat="1" ht="30.75" customHeight="1">
      <c r="A65" s="125">
        <v>1360000</v>
      </c>
      <c r="B65" s="525" t="s">
        <v>142</v>
      </c>
      <c r="C65" s="525"/>
      <c r="D65" s="364"/>
      <c r="E65" s="364"/>
    </row>
    <row r="66" spans="1:5" s="39" customFormat="1" ht="27.75" customHeight="1">
      <c r="A66" s="61">
        <v>1360200</v>
      </c>
      <c r="B66" s="62" t="s">
        <v>442</v>
      </c>
      <c r="C66" s="526" t="s">
        <v>278</v>
      </c>
      <c r="D66" s="361"/>
      <c r="E66" s="361"/>
    </row>
    <row r="67" spans="1:5" s="127" customFormat="1" ht="22.5" customHeight="1">
      <c r="A67" s="61">
        <v>1360500</v>
      </c>
      <c r="B67" s="62" t="s">
        <v>143</v>
      </c>
      <c r="C67" s="526"/>
      <c r="D67" s="361"/>
      <c r="E67" s="361"/>
    </row>
    <row r="68" spans="1:5" s="39" customFormat="1" ht="24.75" customHeight="1">
      <c r="A68" s="125">
        <v>1400000</v>
      </c>
      <c r="B68" s="525" t="s">
        <v>144</v>
      </c>
      <c r="C68" s="525"/>
      <c r="D68" s="364"/>
      <c r="E68" s="364"/>
    </row>
    <row r="69" spans="1:5" s="39" customFormat="1" ht="15.75">
      <c r="A69" s="128">
        <v>1410000</v>
      </c>
      <c r="B69" s="523" t="s">
        <v>145</v>
      </c>
      <c r="C69" s="524"/>
      <c r="D69" s="361"/>
      <c r="E69" s="361"/>
    </row>
    <row r="70" spans="1:5" s="39" customFormat="1" ht="31.5">
      <c r="A70" s="61">
        <v>1410100</v>
      </c>
      <c r="B70" s="62" t="s">
        <v>45</v>
      </c>
      <c r="C70" s="64" t="s">
        <v>308</v>
      </c>
      <c r="D70" s="361"/>
      <c r="E70" s="361"/>
    </row>
    <row r="71" spans="1:5" s="39" customFormat="1" ht="30.75" customHeight="1">
      <c r="A71" s="61">
        <v>1410200</v>
      </c>
      <c r="B71" s="62" t="s">
        <v>146</v>
      </c>
      <c r="C71" s="64" t="s">
        <v>192</v>
      </c>
      <c r="D71" s="361"/>
      <c r="E71" s="361"/>
    </row>
    <row r="72" spans="1:5" s="39" customFormat="1" ht="31.5" customHeight="1">
      <c r="A72" s="125">
        <v>1430000</v>
      </c>
      <c r="B72" s="525" t="s">
        <v>147</v>
      </c>
      <c r="C72" s="525"/>
      <c r="D72" s="361"/>
      <c r="E72" s="361"/>
    </row>
    <row r="73" spans="1:5" s="39" customFormat="1" ht="20.25" customHeight="1">
      <c r="A73" s="61">
        <v>1430100</v>
      </c>
      <c r="B73" s="62" t="s">
        <v>81</v>
      </c>
      <c r="C73" s="526" t="s">
        <v>278</v>
      </c>
      <c r="D73" s="364"/>
      <c r="E73" s="364"/>
    </row>
    <row r="74" spans="1:5" s="39" customFormat="1" ht="15.75">
      <c r="A74" s="61">
        <v>1430200</v>
      </c>
      <c r="B74" s="62" t="s">
        <v>82</v>
      </c>
      <c r="C74" s="526"/>
      <c r="D74" s="361"/>
      <c r="E74" s="361"/>
    </row>
    <row r="75" spans="1:5" s="39" customFormat="1" ht="31.5">
      <c r="A75" s="61">
        <v>1430300</v>
      </c>
      <c r="B75" s="62" t="s">
        <v>148</v>
      </c>
      <c r="C75" s="526"/>
      <c r="D75" s="361"/>
      <c r="E75" s="361"/>
    </row>
    <row r="76" spans="1:5" s="126" customFormat="1" ht="29.25" customHeight="1">
      <c r="A76" s="61">
        <v>1430400</v>
      </c>
      <c r="B76" s="62" t="s">
        <v>437</v>
      </c>
      <c r="C76" s="526"/>
      <c r="D76" s="361"/>
      <c r="E76" s="361"/>
    </row>
    <row r="77" spans="1:5" s="39" customFormat="1" ht="47.25" customHeight="1">
      <c r="A77" s="125">
        <v>1440000</v>
      </c>
      <c r="B77" s="525" t="s">
        <v>149</v>
      </c>
      <c r="C77" s="525"/>
      <c r="D77" s="361"/>
      <c r="E77" s="361"/>
    </row>
    <row r="78" spans="1:5" s="39" customFormat="1" ht="21" customHeight="1">
      <c r="A78" s="61">
        <v>1440100</v>
      </c>
      <c r="B78" s="62" t="s">
        <v>150</v>
      </c>
      <c r="C78" s="526" t="s">
        <v>278</v>
      </c>
      <c r="D78" s="364"/>
      <c r="E78" s="364"/>
    </row>
    <row r="79" spans="1:5" s="39" customFormat="1" ht="34.5" customHeight="1">
      <c r="A79" s="61">
        <v>1440200</v>
      </c>
      <c r="B79" s="62" t="s">
        <v>83</v>
      </c>
      <c r="C79" s="526"/>
      <c r="D79" s="364"/>
      <c r="E79" s="364"/>
    </row>
    <row r="80" spans="1:5" s="39" customFormat="1" ht="21" customHeight="1">
      <c r="A80" s="61">
        <v>1440300</v>
      </c>
      <c r="B80" s="62" t="s">
        <v>151</v>
      </c>
      <c r="C80" s="526"/>
      <c r="D80" s="361"/>
      <c r="E80" s="361"/>
    </row>
    <row r="81" spans="1:5" s="127" customFormat="1" ht="23.25" customHeight="1">
      <c r="A81" s="61">
        <v>1440500</v>
      </c>
      <c r="B81" s="62" t="s">
        <v>152</v>
      </c>
      <c r="C81" s="129" t="s">
        <v>459</v>
      </c>
      <c r="D81" s="365"/>
      <c r="E81" s="365"/>
    </row>
    <row r="82" spans="1:5" s="130" customFormat="1" ht="21.75" customHeight="1">
      <c r="A82" s="125">
        <v>1500000</v>
      </c>
      <c r="B82" s="525" t="s">
        <v>153</v>
      </c>
      <c r="C82" s="525"/>
      <c r="D82" s="361"/>
      <c r="E82" s="361"/>
    </row>
    <row r="83" spans="1:5" s="39" customFormat="1" ht="27.75" customHeight="1">
      <c r="A83" s="125">
        <v>1510000</v>
      </c>
      <c r="B83" s="525" t="s">
        <v>154</v>
      </c>
      <c r="C83" s="525"/>
      <c r="D83" s="361"/>
      <c r="E83" s="361"/>
    </row>
    <row r="84" spans="1:5" s="130" customFormat="1" ht="25.5" customHeight="1">
      <c r="A84" s="61">
        <v>1519900</v>
      </c>
      <c r="B84" s="62" t="s">
        <v>155</v>
      </c>
      <c r="C84" s="64" t="s">
        <v>460</v>
      </c>
      <c r="D84" s="366"/>
      <c r="E84" s="366"/>
    </row>
    <row r="85" spans="1:5" s="39" customFormat="1" ht="42" customHeight="1">
      <c r="A85" s="125">
        <v>1540000</v>
      </c>
      <c r="B85" s="525" t="s">
        <v>156</v>
      </c>
      <c r="C85" s="525"/>
      <c r="D85" s="361"/>
      <c r="E85" s="361"/>
    </row>
    <row r="86" spans="1:5" s="39" customFormat="1" ht="48.75" customHeight="1">
      <c r="A86" s="61">
        <v>1540200</v>
      </c>
      <c r="B86" s="62" t="s">
        <v>157</v>
      </c>
      <c r="C86" s="526" t="s">
        <v>461</v>
      </c>
      <c r="D86" s="361"/>
      <c r="E86" s="361"/>
    </row>
    <row r="87" spans="1:5" s="127" customFormat="1" ht="23.25" customHeight="1">
      <c r="A87" s="61">
        <v>1549900</v>
      </c>
      <c r="B87" s="62" t="s">
        <v>158</v>
      </c>
      <c r="C87" s="526"/>
      <c r="D87" s="361"/>
      <c r="E87" s="361"/>
    </row>
    <row r="88" spans="1:5" s="39" customFormat="1" ht="15.75">
      <c r="A88" s="125">
        <v>1550000</v>
      </c>
      <c r="B88" s="525" t="s">
        <v>159</v>
      </c>
      <c r="C88" s="525"/>
      <c r="D88" s="361"/>
      <c r="E88" s="361"/>
    </row>
    <row r="89" spans="1:5" s="39" customFormat="1" ht="54" customHeight="1">
      <c r="A89" s="61">
        <v>1550100</v>
      </c>
      <c r="B89" s="62" t="s">
        <v>84</v>
      </c>
      <c r="C89" s="64" t="s">
        <v>464</v>
      </c>
      <c r="D89" s="361"/>
      <c r="E89" s="361"/>
    </row>
    <row r="90" spans="1:5" s="39" customFormat="1" ht="56.25" customHeight="1">
      <c r="A90" s="61">
        <v>1550400</v>
      </c>
      <c r="B90" s="62" t="s">
        <v>86</v>
      </c>
      <c r="C90" s="64" t="s">
        <v>462</v>
      </c>
      <c r="D90" s="361"/>
      <c r="E90" s="361"/>
    </row>
    <row r="91" spans="1:5" s="39" customFormat="1" ht="15.75" customHeight="1">
      <c r="A91" s="61">
        <v>1550300</v>
      </c>
      <c r="B91" s="62" t="s">
        <v>85</v>
      </c>
      <c r="C91" s="526" t="s">
        <v>487</v>
      </c>
      <c r="D91" s="364"/>
      <c r="E91" s="364"/>
    </row>
    <row r="92" spans="1:5" s="39" customFormat="1" ht="42.75" customHeight="1">
      <c r="A92" s="61">
        <v>1550500</v>
      </c>
      <c r="B92" s="62" t="s">
        <v>160</v>
      </c>
      <c r="C92" s="526"/>
      <c r="D92" s="361"/>
      <c r="E92" s="361"/>
    </row>
    <row r="93" spans="1:5" s="39" customFormat="1" ht="55.5" customHeight="1">
      <c r="A93" s="66" t="s">
        <v>181</v>
      </c>
      <c r="B93" s="62" t="s">
        <v>161</v>
      </c>
      <c r="C93" s="325" t="s">
        <v>463</v>
      </c>
      <c r="D93" s="361"/>
      <c r="E93" s="361"/>
    </row>
    <row r="94" spans="1:5" s="126" customFormat="1" ht="66.75" customHeight="1">
      <c r="A94" s="63"/>
      <c r="B94" s="62" t="s">
        <v>315</v>
      </c>
      <c r="C94" s="325" t="s">
        <v>465</v>
      </c>
      <c r="D94" s="361"/>
      <c r="E94" s="361"/>
    </row>
    <row r="95" spans="1:5" s="39" customFormat="1" ht="24" customHeight="1">
      <c r="A95" s="125">
        <v>1700000</v>
      </c>
      <c r="B95" s="525" t="s">
        <v>162</v>
      </c>
      <c r="C95" s="525"/>
      <c r="D95" s="361"/>
      <c r="E95" s="361"/>
    </row>
    <row r="96" spans="1:5" s="39" customFormat="1" ht="27" customHeight="1">
      <c r="A96" s="125">
        <v>1710000</v>
      </c>
      <c r="B96" s="65" t="s">
        <v>163</v>
      </c>
      <c r="C96" s="531" t="s">
        <v>643</v>
      </c>
      <c r="D96" s="361"/>
      <c r="E96" s="361"/>
    </row>
    <row r="97" spans="1:5" s="39" customFormat="1" ht="26.25" customHeight="1">
      <c r="A97" s="61">
        <v>1710100</v>
      </c>
      <c r="B97" s="62" t="s">
        <v>34</v>
      </c>
      <c r="C97" s="532"/>
      <c r="D97" s="361"/>
      <c r="E97" s="361"/>
    </row>
    <row r="98" spans="1:5" s="39" customFormat="1" ht="27" customHeight="1">
      <c r="A98" s="61">
        <v>1710200</v>
      </c>
      <c r="B98" s="62" t="s">
        <v>46</v>
      </c>
      <c r="C98" s="532"/>
      <c r="D98" s="361"/>
      <c r="E98" s="361"/>
    </row>
    <row r="99" spans="1:5" s="39" customFormat="1" ht="30.75" customHeight="1">
      <c r="A99" s="61">
        <v>1710300</v>
      </c>
      <c r="B99" s="62" t="s">
        <v>73</v>
      </c>
      <c r="C99" s="532"/>
      <c r="D99" s="361"/>
      <c r="E99" s="361"/>
    </row>
    <row r="100" spans="1:5" s="39" customFormat="1" ht="24" customHeight="1">
      <c r="A100" s="125">
        <v>1720000</v>
      </c>
      <c r="B100" s="65" t="s">
        <v>164</v>
      </c>
      <c r="C100" s="532"/>
      <c r="D100" s="361"/>
      <c r="E100" s="361"/>
    </row>
    <row r="101" spans="1:5" s="39" customFormat="1" ht="24.75" customHeight="1">
      <c r="A101" s="61">
        <v>1720100</v>
      </c>
      <c r="B101" s="62" t="s">
        <v>35</v>
      </c>
      <c r="C101" s="532"/>
      <c r="D101" s="361"/>
      <c r="E101" s="361"/>
    </row>
    <row r="102" spans="1:5" s="39" customFormat="1" ht="39.75" customHeight="1">
      <c r="A102" s="61">
        <v>1720200</v>
      </c>
      <c r="B102" s="62" t="s">
        <v>47</v>
      </c>
      <c r="C102" s="532"/>
      <c r="D102" s="364"/>
      <c r="E102" s="364"/>
    </row>
    <row r="103" spans="1:5" s="39" customFormat="1" ht="54" customHeight="1">
      <c r="A103" s="61">
        <v>1720300</v>
      </c>
      <c r="B103" s="62" t="s">
        <v>74</v>
      </c>
      <c r="C103" s="532"/>
      <c r="D103" s="361"/>
      <c r="E103" s="361"/>
    </row>
    <row r="104" spans="1:5" s="39" customFormat="1" ht="81" customHeight="1">
      <c r="A104" s="61">
        <v>1720400</v>
      </c>
      <c r="B104" s="62" t="s">
        <v>75</v>
      </c>
      <c r="C104" s="533"/>
      <c r="D104" s="361"/>
      <c r="E104" s="361"/>
    </row>
    <row r="105" spans="1:5" s="39" customFormat="1" ht="116.25" customHeight="1">
      <c r="A105" s="131">
        <v>1730000</v>
      </c>
      <c r="B105" s="327" t="s">
        <v>76</v>
      </c>
      <c r="C105" s="64" t="s">
        <v>466</v>
      </c>
      <c r="D105" s="361"/>
      <c r="E105" s="361"/>
    </row>
    <row r="106" spans="1:5" s="39" customFormat="1" ht="15.75">
      <c r="A106" s="125">
        <v>1750000</v>
      </c>
      <c r="B106" s="525" t="s">
        <v>165</v>
      </c>
      <c r="C106" s="525"/>
      <c r="D106" s="364"/>
      <c r="E106" s="364"/>
    </row>
    <row r="107" spans="1:5" s="39" customFormat="1" ht="31.5">
      <c r="A107" s="61">
        <v>1750200</v>
      </c>
      <c r="B107" s="62" t="s">
        <v>79</v>
      </c>
      <c r="C107" s="64" t="s">
        <v>279</v>
      </c>
      <c r="D107" s="361"/>
      <c r="E107" s="361"/>
    </row>
    <row r="108" spans="1:5" s="39" customFormat="1" ht="23.25" customHeight="1">
      <c r="A108" s="61">
        <v>1750300</v>
      </c>
      <c r="B108" s="62" t="s">
        <v>80</v>
      </c>
      <c r="C108" s="64" t="s">
        <v>313</v>
      </c>
      <c r="D108" s="361"/>
      <c r="E108" s="361"/>
    </row>
    <row r="109" spans="1:5" s="39" customFormat="1" ht="24" customHeight="1">
      <c r="A109" s="61">
        <v>1750600</v>
      </c>
      <c r="B109" s="62" t="s">
        <v>166</v>
      </c>
      <c r="C109" s="64" t="s">
        <v>133</v>
      </c>
      <c r="D109" s="361"/>
      <c r="E109" s="361"/>
    </row>
    <row r="110" spans="1:5" s="39" customFormat="1" ht="15.75">
      <c r="A110" s="125">
        <v>1760000</v>
      </c>
      <c r="B110" s="525" t="s">
        <v>167</v>
      </c>
      <c r="C110" s="525"/>
      <c r="D110" s="364"/>
      <c r="E110" s="364"/>
    </row>
    <row r="111" spans="1:5" s="39" customFormat="1" ht="31.5">
      <c r="A111" s="61">
        <v>1760100</v>
      </c>
      <c r="B111" s="62" t="s">
        <v>77</v>
      </c>
      <c r="C111" s="64" t="s">
        <v>438</v>
      </c>
      <c r="D111" s="361"/>
      <c r="E111" s="361"/>
    </row>
    <row r="112" spans="1:5" s="39" customFormat="1" ht="31.5">
      <c r="A112" s="61">
        <v>1760200</v>
      </c>
      <c r="B112" s="62" t="s">
        <v>168</v>
      </c>
      <c r="C112" s="64" t="s">
        <v>169</v>
      </c>
      <c r="D112" s="361"/>
      <c r="E112" s="361"/>
    </row>
    <row r="113" spans="1:5" s="39" customFormat="1" ht="30" customHeight="1">
      <c r="A113" s="63"/>
      <c r="B113" s="151" t="s">
        <v>170</v>
      </c>
      <c r="C113" s="152" t="s">
        <v>190</v>
      </c>
      <c r="D113" s="361"/>
      <c r="E113" s="361"/>
    </row>
    <row r="114" spans="1:5" s="39" customFormat="1" ht="35.25" customHeight="1">
      <c r="A114" s="530" t="s">
        <v>646</v>
      </c>
      <c r="B114" s="530"/>
      <c r="C114" s="530"/>
      <c r="D114" s="361"/>
      <c r="E114" s="361"/>
    </row>
    <row r="115" spans="1:5" s="39" customFormat="1" ht="23.25" customHeight="1">
      <c r="A115" s="63">
        <v>1230500</v>
      </c>
      <c r="B115" s="62" t="s">
        <v>171</v>
      </c>
      <c r="C115" s="64" t="s">
        <v>439</v>
      </c>
      <c r="D115" s="361"/>
      <c r="E115" s="361"/>
    </row>
    <row r="116" spans="1:5" s="39" customFormat="1" ht="21.75" customHeight="1">
      <c r="A116" s="63">
        <v>1780100</v>
      </c>
      <c r="B116" s="62" t="s">
        <v>172</v>
      </c>
      <c r="C116" s="64" t="s">
        <v>173</v>
      </c>
      <c r="D116" s="361"/>
      <c r="E116" s="361"/>
    </row>
    <row r="117" spans="1:5" s="39" customFormat="1" ht="15.75">
      <c r="A117" s="63">
        <v>1780500</v>
      </c>
      <c r="B117" s="62" t="s">
        <v>174</v>
      </c>
      <c r="C117" s="64" t="s">
        <v>173</v>
      </c>
      <c r="D117" s="361"/>
      <c r="E117" s="361"/>
    </row>
    <row r="118" spans="1:5" s="39" customFormat="1" ht="19.5" customHeight="1">
      <c r="A118" s="63">
        <v>1783500</v>
      </c>
      <c r="B118" s="62" t="s">
        <v>188</v>
      </c>
      <c r="C118" s="64" t="s">
        <v>173</v>
      </c>
      <c r="D118" s="361"/>
      <c r="E118" s="361"/>
    </row>
    <row r="119" spans="1:5" s="39" customFormat="1" ht="22.5" customHeight="1">
      <c r="A119" s="63">
        <v>2110000</v>
      </c>
      <c r="B119" s="62" t="s">
        <v>175</v>
      </c>
      <c r="C119" s="64" t="s">
        <v>133</v>
      </c>
      <c r="D119" s="361"/>
      <c r="E119" s="361"/>
    </row>
    <row r="120" spans="1:5" s="39" customFormat="1" ht="20.25" customHeight="1">
      <c r="A120" s="63">
        <v>1780700</v>
      </c>
      <c r="B120" s="62" t="s">
        <v>177</v>
      </c>
      <c r="C120" s="64" t="s">
        <v>280</v>
      </c>
      <c r="D120" s="361"/>
      <c r="E120" s="361"/>
    </row>
    <row r="121" spans="1:5" s="39" customFormat="1" ht="20.25" customHeight="1">
      <c r="A121" s="63">
        <v>1750500</v>
      </c>
      <c r="B121" s="62" t="s">
        <v>178</v>
      </c>
      <c r="C121" s="64" t="s">
        <v>440</v>
      </c>
      <c r="D121" s="360"/>
      <c r="E121" s="360"/>
    </row>
    <row r="122" spans="1:5" s="39" customFormat="1" ht="20.25" customHeight="1">
      <c r="A122" s="63">
        <v>1780900</v>
      </c>
      <c r="B122" s="62" t="s">
        <v>477</v>
      </c>
      <c r="C122" s="64" t="s">
        <v>276</v>
      </c>
      <c r="D122" s="360"/>
      <c r="E122" s="360"/>
    </row>
    <row r="123" spans="1:5" s="39" customFormat="1" ht="20.25" customHeight="1">
      <c r="A123" s="180" t="s">
        <v>478</v>
      </c>
      <c r="B123" s="62" t="s">
        <v>479</v>
      </c>
      <c r="C123" s="64" t="s">
        <v>276</v>
      </c>
      <c r="D123" s="360"/>
      <c r="E123" s="360"/>
    </row>
    <row r="124" spans="1:5" s="39" customFormat="1" ht="50.25" customHeight="1">
      <c r="A124" s="63"/>
      <c r="B124" s="62"/>
      <c r="C124" s="64"/>
      <c r="D124" s="360"/>
      <c r="E124" s="360"/>
    </row>
    <row r="125" spans="1:5" s="39" customFormat="1" ht="47.25">
      <c r="A125" s="63"/>
      <c r="B125" s="65" t="s">
        <v>408</v>
      </c>
      <c r="C125" s="64" t="s">
        <v>133</v>
      </c>
      <c r="D125" s="360"/>
      <c r="E125" s="360"/>
    </row>
    <row r="126" spans="1:5" s="39" customFormat="1" ht="47.25">
      <c r="A126" s="63"/>
      <c r="B126" s="65" t="s">
        <v>176</v>
      </c>
      <c r="C126" s="64" t="s">
        <v>191</v>
      </c>
      <c r="D126" s="360"/>
      <c r="E126" s="360"/>
    </row>
    <row r="127" spans="1:5" ht="31.5" customHeight="1">
      <c r="A127" s="39"/>
      <c r="B127" s="39"/>
      <c r="C127" s="39"/>
    </row>
    <row r="128" spans="1:5" ht="15.75">
      <c r="A128" s="529" t="s">
        <v>409</v>
      </c>
      <c r="B128" s="529"/>
      <c r="C128" s="529"/>
    </row>
  </sheetData>
  <mergeCells count="38">
    <mergeCell ref="A4:B4"/>
    <mergeCell ref="A5:A6"/>
    <mergeCell ref="B5:B6"/>
    <mergeCell ref="C5:C6"/>
    <mergeCell ref="A7:C7"/>
    <mergeCell ref="C66:C67"/>
    <mergeCell ref="A9:C9"/>
    <mergeCell ref="B10:C10"/>
    <mergeCell ref="B13:C13"/>
    <mergeCell ref="C14:C16"/>
    <mergeCell ref="B17:C17"/>
    <mergeCell ref="B18:C18"/>
    <mergeCell ref="B106:C106"/>
    <mergeCell ref="B110:C110"/>
    <mergeCell ref="A114:C114"/>
    <mergeCell ref="A128:C128"/>
    <mergeCell ref="B82:C82"/>
    <mergeCell ref="B83:C83"/>
    <mergeCell ref="B85:C85"/>
    <mergeCell ref="C86:C87"/>
    <mergeCell ref="B88:C88"/>
    <mergeCell ref="C91:C92"/>
    <mergeCell ref="D5:D6"/>
    <mergeCell ref="E5:E6"/>
    <mergeCell ref="A3:E3"/>
    <mergeCell ref="B95:C95"/>
    <mergeCell ref="C96:C104"/>
    <mergeCell ref="B68:C68"/>
    <mergeCell ref="B69:C69"/>
    <mergeCell ref="B72:C72"/>
    <mergeCell ref="C73:C76"/>
    <mergeCell ref="B77:C77"/>
    <mergeCell ref="C78:C80"/>
    <mergeCell ref="B25:C25"/>
    <mergeCell ref="B33:C33"/>
    <mergeCell ref="B58:C58"/>
    <mergeCell ref="C59:C64"/>
    <mergeCell ref="B65:C65"/>
  </mergeCells>
  <pageMargins left="0.51181102362204722" right="0.19685039370078741" top="0.78740157480314965" bottom="0.35433070866141736" header="0.55118110236220474" footer="0.31496062992125984"/>
  <pageSetup paperSize="9" scale="55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X30"/>
  <sheetViews>
    <sheetView zoomScale="85" zoomScaleNormal="85" workbookViewId="0">
      <selection activeCell="Q39" sqref="Q39"/>
    </sheetView>
  </sheetViews>
  <sheetFormatPr defaultRowHeight="15"/>
  <cols>
    <col min="1" max="1" width="6.7109375" style="57" customWidth="1"/>
    <col min="2" max="2" width="7.28515625" style="57" customWidth="1"/>
    <col min="3" max="4" width="7.7109375" style="57" customWidth="1"/>
    <col min="5" max="5" width="8" style="57" customWidth="1"/>
    <col min="6" max="7" width="9.140625" style="57"/>
    <col min="8" max="8" width="54.140625" style="57" customWidth="1"/>
    <col min="9" max="9" width="8.42578125" style="57" customWidth="1"/>
    <col min="10" max="10" width="9.140625" style="3" customWidth="1"/>
    <col min="11" max="11" width="11.7109375" style="3" customWidth="1"/>
    <col min="12" max="12" width="13.42578125" style="3" customWidth="1"/>
    <col min="13" max="13" width="8.5703125" style="3" customWidth="1"/>
    <col min="14" max="14" width="11.7109375" style="3" customWidth="1"/>
    <col min="15" max="15" width="12" style="3" customWidth="1"/>
    <col min="16" max="16" width="8.7109375" style="3" customWidth="1"/>
    <col min="17" max="17" width="11.42578125" style="3" customWidth="1"/>
    <col min="18" max="18" width="12" style="3" customWidth="1"/>
    <col min="19" max="19" width="7.7109375" style="3" customWidth="1"/>
    <col min="20" max="20" width="11.140625" style="3" customWidth="1"/>
    <col min="21" max="21" width="12.7109375" style="3" customWidth="1"/>
    <col min="22" max="22" width="8.42578125" style="3" customWidth="1"/>
    <col min="23" max="23" width="11.42578125" style="3" customWidth="1"/>
    <col min="24" max="24" width="13.140625" style="3" customWidth="1"/>
    <col min="25" max="16384" width="9.140625" style="3"/>
  </cols>
  <sheetData>
    <row r="1" spans="1:24" ht="15" customHeight="1">
      <c r="A1" s="507" t="s">
        <v>275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7"/>
      <c r="S1" s="507"/>
      <c r="T1" s="507"/>
      <c r="U1" s="507"/>
      <c r="V1" s="507"/>
      <c r="W1" s="507"/>
      <c r="X1" s="507"/>
    </row>
    <row r="2" spans="1:24" ht="18.75">
      <c r="A2" s="502" t="s">
        <v>259</v>
      </c>
      <c r="B2" s="502"/>
      <c r="C2" s="502"/>
      <c r="D2" s="502"/>
      <c r="E2" s="502"/>
      <c r="F2" s="502"/>
      <c r="G2" s="502"/>
      <c r="H2" s="502"/>
      <c r="I2" s="502"/>
      <c r="J2" s="502"/>
      <c r="K2" s="502"/>
    </row>
    <row r="3" spans="1:24" ht="15" customHeight="1">
      <c r="A3" s="502" t="s">
        <v>260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</row>
    <row r="4" spans="1:24" ht="15" customHeight="1">
      <c r="A4" s="503" t="s">
        <v>309</v>
      </c>
      <c r="B4" s="503"/>
      <c r="C4" s="503"/>
      <c r="D4" s="503"/>
      <c r="E4" s="503"/>
      <c r="F4" s="503"/>
      <c r="G4" s="503"/>
      <c r="H4" s="503"/>
      <c r="I4" s="503"/>
      <c r="J4" s="503"/>
      <c r="K4" s="503"/>
    </row>
    <row r="5" spans="1:24" ht="15" customHeight="1">
      <c r="A5" s="504" t="s">
        <v>261</v>
      </c>
      <c r="B5" s="504"/>
      <c r="C5" s="504"/>
      <c r="D5" s="504"/>
      <c r="E5" s="504"/>
      <c r="F5" s="504"/>
      <c r="G5" s="504"/>
      <c r="H5" s="504"/>
      <c r="I5" s="504"/>
      <c r="J5" s="504"/>
      <c r="K5" s="504"/>
    </row>
    <row r="6" spans="1:24" ht="15" customHeight="1">
      <c r="A6" s="505" t="s">
        <v>295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</row>
    <row r="7" spans="1:24">
      <c r="A7" s="53"/>
      <c r="B7" s="53"/>
      <c r="C7" s="53"/>
      <c r="D7" s="53"/>
      <c r="E7" s="53"/>
      <c r="F7" s="53"/>
      <c r="G7" s="53"/>
      <c r="H7" s="53"/>
      <c r="I7" s="53"/>
      <c r="J7" s="54"/>
      <c r="K7" s="55"/>
    </row>
    <row r="8" spans="1:24" ht="15.75">
      <c r="A8" s="498" t="s">
        <v>15</v>
      </c>
      <c r="B8" s="498"/>
      <c r="C8" s="498"/>
      <c r="D8" s="498"/>
      <c r="E8" s="498"/>
      <c r="F8" s="498"/>
      <c r="G8" s="498"/>
      <c r="H8" s="498"/>
      <c r="I8" s="91"/>
      <c r="J8" s="498" t="s">
        <v>262</v>
      </c>
      <c r="K8" s="541"/>
      <c r="L8" s="541"/>
      <c r="M8" s="498" t="s">
        <v>263</v>
      </c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</row>
    <row r="9" spans="1:24" ht="15" customHeight="1">
      <c r="A9" s="498"/>
      <c r="B9" s="498"/>
      <c r="C9" s="498"/>
      <c r="D9" s="498"/>
      <c r="E9" s="498"/>
      <c r="F9" s="498"/>
      <c r="G9" s="498"/>
      <c r="H9" s="498"/>
      <c r="I9" s="498" t="s">
        <v>40</v>
      </c>
      <c r="J9" s="498" t="s">
        <v>281</v>
      </c>
      <c r="K9" s="498" t="s">
        <v>14</v>
      </c>
      <c r="L9" s="498" t="s">
        <v>29</v>
      </c>
      <c r="M9" s="498" t="s">
        <v>23</v>
      </c>
      <c r="N9" s="498"/>
      <c r="O9" s="498"/>
      <c r="P9" s="498" t="s">
        <v>24</v>
      </c>
      <c r="Q9" s="498"/>
      <c r="R9" s="498"/>
      <c r="S9" s="498" t="s">
        <v>93</v>
      </c>
      <c r="T9" s="498"/>
      <c r="U9" s="498"/>
      <c r="V9" s="498" t="s">
        <v>22</v>
      </c>
      <c r="W9" s="498"/>
      <c r="X9" s="498"/>
    </row>
    <row r="10" spans="1:24" ht="63">
      <c r="A10" s="91" t="s">
        <v>0</v>
      </c>
      <c r="B10" s="91" t="s">
        <v>1</v>
      </c>
      <c r="C10" s="91" t="s">
        <v>2</v>
      </c>
      <c r="D10" s="91" t="s">
        <v>3</v>
      </c>
      <c r="E10" s="91" t="s">
        <v>21</v>
      </c>
      <c r="F10" s="91" t="s">
        <v>4</v>
      </c>
      <c r="G10" s="91" t="s">
        <v>264</v>
      </c>
      <c r="H10" s="91" t="s">
        <v>20</v>
      </c>
      <c r="I10" s="498"/>
      <c r="J10" s="498"/>
      <c r="K10" s="498"/>
      <c r="L10" s="498"/>
      <c r="M10" s="91" t="s">
        <v>281</v>
      </c>
      <c r="N10" s="91" t="s">
        <v>14</v>
      </c>
      <c r="O10" s="91" t="s">
        <v>29</v>
      </c>
      <c r="P10" s="91" t="s">
        <v>281</v>
      </c>
      <c r="Q10" s="91" t="s">
        <v>14</v>
      </c>
      <c r="R10" s="91" t="s">
        <v>29</v>
      </c>
      <c r="S10" s="91" t="s">
        <v>281</v>
      </c>
      <c r="T10" s="91" t="s">
        <v>14</v>
      </c>
      <c r="U10" s="91" t="s">
        <v>29</v>
      </c>
      <c r="V10" s="91" t="s">
        <v>281</v>
      </c>
      <c r="W10" s="91" t="s">
        <v>14</v>
      </c>
      <c r="X10" s="91" t="s">
        <v>29</v>
      </c>
    </row>
    <row r="11" spans="1:24" ht="21.75" customHeight="1">
      <c r="A11" s="538" t="s">
        <v>266</v>
      </c>
      <c r="B11" s="538"/>
      <c r="C11" s="538"/>
      <c r="D11" s="538"/>
      <c r="E11" s="538"/>
      <c r="F11" s="538"/>
      <c r="G11" s="538"/>
      <c r="H11" s="538"/>
      <c r="I11" s="538"/>
      <c r="J11" s="538"/>
      <c r="K11" s="538"/>
      <c r="L11" s="538"/>
      <c r="M11" s="538"/>
      <c r="N11" s="538"/>
      <c r="O11" s="538"/>
      <c r="P11" s="538"/>
      <c r="Q11" s="538"/>
      <c r="R11" s="538"/>
      <c r="S11" s="538"/>
      <c r="T11" s="538"/>
      <c r="U11" s="538"/>
      <c r="V11" s="538"/>
      <c r="W11" s="538"/>
      <c r="X11" s="538"/>
    </row>
    <row r="12" spans="1:24" ht="50.25" customHeight="1">
      <c r="A12" s="91"/>
      <c r="B12" s="91"/>
      <c r="C12" s="91"/>
      <c r="D12" s="91"/>
      <c r="E12" s="91"/>
      <c r="F12" s="91"/>
      <c r="G12" s="91"/>
      <c r="H12" s="78" t="s">
        <v>282</v>
      </c>
      <c r="I12" s="91"/>
      <c r="J12" s="79">
        <f>M12</f>
        <v>0</v>
      </c>
      <c r="K12" s="79"/>
      <c r="L12" s="79">
        <f>J12*K12</f>
        <v>0</v>
      </c>
      <c r="M12" s="79">
        <f t="shared" ref="M12" si="0">P12</f>
        <v>0</v>
      </c>
      <c r="N12" s="79"/>
      <c r="O12" s="79">
        <f t="shared" ref="O12" si="1">M12*N12</f>
        <v>0</v>
      </c>
      <c r="P12" s="79">
        <f t="shared" ref="P12" si="2">S12</f>
        <v>0</v>
      </c>
      <c r="Q12" s="79"/>
      <c r="R12" s="79">
        <f t="shared" ref="R12" si="3">P12*Q12</f>
        <v>0</v>
      </c>
      <c r="S12" s="79">
        <f t="shared" ref="S12" si="4">V12</f>
        <v>0</v>
      </c>
      <c r="T12" s="79"/>
      <c r="U12" s="79">
        <f t="shared" ref="U12" si="5">S12*T12</f>
        <v>0</v>
      </c>
      <c r="V12" s="79">
        <f t="shared" ref="V12" si="6">Y12</f>
        <v>0</v>
      </c>
      <c r="W12" s="79"/>
      <c r="X12" s="79">
        <f t="shared" ref="X12" si="7">V12*W12</f>
        <v>0</v>
      </c>
    </row>
    <row r="13" spans="1:24" ht="15.75">
      <c r="A13" s="91"/>
      <c r="B13" s="91"/>
      <c r="C13" s="91"/>
      <c r="D13" s="91"/>
      <c r="E13" s="91"/>
      <c r="F13" s="91"/>
      <c r="G13" s="91"/>
      <c r="H13" s="80" t="s">
        <v>284</v>
      </c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</row>
    <row r="14" spans="1:24" ht="15.75">
      <c r="A14" s="92"/>
      <c r="B14" s="92"/>
      <c r="C14" s="92"/>
      <c r="D14" s="92"/>
      <c r="E14" s="91"/>
      <c r="F14" s="91"/>
      <c r="G14" s="91"/>
      <c r="H14" s="91"/>
      <c r="I14" s="91"/>
      <c r="J14" s="78"/>
      <c r="K14" s="82"/>
      <c r="L14" s="83"/>
      <c r="M14" s="82"/>
      <c r="N14" s="82"/>
      <c r="O14" s="83"/>
      <c r="P14" s="82"/>
      <c r="Q14" s="82"/>
      <c r="R14" s="83"/>
      <c r="S14" s="82"/>
      <c r="T14" s="82"/>
      <c r="U14" s="83"/>
      <c r="V14" s="82"/>
      <c r="W14" s="82"/>
      <c r="X14" s="83"/>
    </row>
    <row r="15" spans="1:24" ht="21" customHeight="1">
      <c r="A15" s="498" t="s">
        <v>265</v>
      </c>
      <c r="B15" s="498"/>
      <c r="C15" s="498"/>
      <c r="D15" s="498"/>
      <c r="E15" s="498"/>
      <c r="F15" s="498"/>
      <c r="G15" s="498"/>
      <c r="H15" s="498"/>
      <c r="I15" s="91"/>
      <c r="J15" s="78"/>
      <c r="K15" s="82"/>
      <c r="L15" s="83"/>
      <c r="M15" s="82"/>
      <c r="N15" s="82"/>
      <c r="O15" s="83"/>
      <c r="P15" s="82"/>
      <c r="Q15" s="82"/>
      <c r="R15" s="83"/>
      <c r="S15" s="82"/>
      <c r="T15" s="82"/>
      <c r="U15" s="83"/>
      <c r="V15" s="82"/>
      <c r="W15" s="82"/>
      <c r="X15" s="83"/>
    </row>
    <row r="16" spans="1:24" ht="21" customHeight="1">
      <c r="A16" s="538" t="s">
        <v>267</v>
      </c>
      <c r="B16" s="538"/>
      <c r="C16" s="538"/>
      <c r="D16" s="538"/>
      <c r="E16" s="538"/>
      <c r="F16" s="538"/>
      <c r="G16" s="538"/>
      <c r="H16" s="538"/>
      <c r="I16" s="538"/>
      <c r="J16" s="538"/>
      <c r="K16" s="538"/>
      <c r="L16" s="538"/>
      <c r="M16" s="538"/>
      <c r="N16" s="538"/>
      <c r="O16" s="538"/>
      <c r="P16" s="538"/>
      <c r="Q16" s="538"/>
      <c r="R16" s="538"/>
      <c r="S16" s="538"/>
      <c r="T16" s="538"/>
      <c r="U16" s="538"/>
      <c r="V16" s="538"/>
      <c r="W16" s="538"/>
      <c r="X16" s="538"/>
    </row>
    <row r="17" spans="1:24" ht="47.25">
      <c r="A17" s="91"/>
      <c r="B17" s="91"/>
      <c r="C17" s="91"/>
      <c r="D17" s="91"/>
      <c r="E17" s="91"/>
      <c r="F17" s="91"/>
      <c r="G17" s="91"/>
      <c r="H17" s="78" t="s">
        <v>282</v>
      </c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</row>
    <row r="18" spans="1:24" ht="21" customHeight="1">
      <c r="A18" s="91"/>
      <c r="B18" s="91"/>
      <c r="C18" s="91"/>
      <c r="D18" s="91"/>
      <c r="E18" s="91"/>
      <c r="F18" s="91"/>
      <c r="G18" s="91"/>
      <c r="H18" s="80" t="s">
        <v>284</v>
      </c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</row>
    <row r="19" spans="1:24" ht="21" customHeight="1">
      <c r="A19" s="91"/>
      <c r="B19" s="91"/>
      <c r="C19" s="91"/>
      <c r="D19" s="91"/>
      <c r="E19" s="91"/>
      <c r="F19" s="91"/>
      <c r="G19" s="91"/>
      <c r="H19" s="91"/>
      <c r="I19" s="91"/>
      <c r="J19" s="78"/>
      <c r="K19" s="82"/>
      <c r="L19" s="83"/>
      <c r="M19" s="82"/>
      <c r="N19" s="82"/>
      <c r="O19" s="83"/>
      <c r="P19" s="82"/>
      <c r="Q19" s="82"/>
      <c r="R19" s="83"/>
      <c r="S19" s="82"/>
      <c r="T19" s="82"/>
      <c r="U19" s="83"/>
      <c r="V19" s="82"/>
      <c r="W19" s="82"/>
      <c r="X19" s="83"/>
    </row>
    <row r="20" spans="1:24" ht="15.75">
      <c r="A20" s="498" t="s">
        <v>268</v>
      </c>
      <c r="B20" s="498"/>
      <c r="C20" s="498"/>
      <c r="D20" s="498"/>
      <c r="E20" s="498"/>
      <c r="F20" s="498"/>
      <c r="G20" s="498"/>
      <c r="H20" s="498"/>
      <c r="I20" s="91"/>
      <c r="J20" s="78"/>
      <c r="K20" s="82"/>
      <c r="L20" s="83"/>
      <c r="M20" s="82"/>
      <c r="N20" s="82"/>
      <c r="O20" s="83"/>
      <c r="P20" s="82"/>
      <c r="Q20" s="82"/>
      <c r="R20" s="83"/>
      <c r="S20" s="82"/>
      <c r="T20" s="82"/>
      <c r="U20" s="83"/>
      <c r="V20" s="82"/>
      <c r="W20" s="82"/>
      <c r="X20" s="83"/>
    </row>
    <row r="21" spans="1:24" ht="21" customHeight="1">
      <c r="A21" s="498"/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8"/>
      <c r="V21" s="498"/>
      <c r="W21" s="498"/>
      <c r="X21" s="498"/>
    </row>
    <row r="22" spans="1:24" ht="21" customHeight="1">
      <c r="A22" s="542" t="s">
        <v>283</v>
      </c>
      <c r="B22" s="542"/>
      <c r="C22" s="542"/>
      <c r="D22" s="542"/>
      <c r="E22" s="542"/>
      <c r="F22" s="542"/>
      <c r="G22" s="542"/>
      <c r="H22" s="542"/>
      <c r="I22" s="542"/>
      <c r="J22" s="542"/>
      <c r="K22" s="542"/>
      <c r="L22" s="542"/>
      <c r="M22" s="542"/>
      <c r="N22" s="542"/>
      <c r="O22" s="542"/>
      <c r="P22" s="542"/>
      <c r="Q22" s="542"/>
      <c r="R22" s="542"/>
      <c r="S22" s="542"/>
      <c r="T22" s="542"/>
      <c r="U22" s="542"/>
      <c r="V22" s="542"/>
      <c r="W22" s="542"/>
      <c r="X22" s="542"/>
    </row>
    <row r="23" spans="1:24" ht="21" customHeight="1">
      <c r="A23" s="91"/>
      <c r="B23" s="91"/>
      <c r="C23" s="91"/>
      <c r="D23" s="91"/>
      <c r="E23" s="91"/>
      <c r="F23" s="91"/>
      <c r="G23" s="91"/>
      <c r="H23" s="80" t="s">
        <v>286</v>
      </c>
      <c r="I23" s="91"/>
      <c r="J23" s="78"/>
      <c r="K23" s="82"/>
      <c r="L23" s="83"/>
      <c r="M23" s="82"/>
      <c r="N23" s="82"/>
      <c r="O23" s="83"/>
      <c r="P23" s="82"/>
      <c r="Q23" s="82"/>
      <c r="R23" s="83"/>
      <c r="S23" s="82"/>
      <c r="T23" s="82"/>
      <c r="U23" s="83"/>
      <c r="V23" s="82"/>
      <c r="W23" s="82"/>
      <c r="X23" s="83"/>
    </row>
    <row r="24" spans="1:24" ht="21" customHeight="1">
      <c r="A24" s="498" t="s">
        <v>285</v>
      </c>
      <c r="B24" s="498"/>
      <c r="C24" s="498"/>
      <c r="D24" s="498"/>
      <c r="E24" s="498"/>
      <c r="F24" s="498"/>
      <c r="G24" s="498"/>
      <c r="H24" s="498"/>
      <c r="I24" s="91"/>
      <c r="J24" s="78"/>
      <c r="K24" s="82"/>
      <c r="L24" s="83"/>
      <c r="M24" s="82"/>
      <c r="N24" s="82"/>
      <c r="O24" s="83"/>
      <c r="P24" s="82"/>
      <c r="Q24" s="82"/>
      <c r="R24" s="83"/>
      <c r="S24" s="82"/>
      <c r="T24" s="82"/>
      <c r="U24" s="83"/>
      <c r="V24" s="82"/>
      <c r="W24" s="82"/>
      <c r="X24" s="83"/>
    </row>
    <row r="25" spans="1:24" ht="32.25" customHeight="1">
      <c r="A25" s="538" t="s">
        <v>256</v>
      </c>
      <c r="B25" s="538"/>
      <c r="C25" s="538"/>
      <c r="D25" s="538"/>
      <c r="E25" s="538"/>
      <c r="F25" s="538"/>
      <c r="G25" s="538"/>
      <c r="H25" s="538"/>
      <c r="I25" s="91"/>
      <c r="J25" s="78"/>
      <c r="K25" s="82"/>
      <c r="L25" s="83"/>
      <c r="M25" s="82"/>
      <c r="N25" s="82"/>
      <c r="O25" s="83"/>
      <c r="P25" s="82"/>
      <c r="Q25" s="82"/>
      <c r="R25" s="83"/>
      <c r="S25" s="82"/>
      <c r="T25" s="82"/>
      <c r="U25" s="83"/>
      <c r="V25" s="82"/>
      <c r="W25" s="82"/>
      <c r="X25" s="83"/>
    </row>
    <row r="28" spans="1:24">
      <c r="A28" s="392" t="s">
        <v>30</v>
      </c>
      <c r="B28" s="392"/>
      <c r="C28" s="392"/>
      <c r="D28" s="392"/>
      <c r="E28" s="392"/>
      <c r="F28" s="392"/>
      <c r="G28" s="392"/>
      <c r="H28" s="392"/>
      <c r="I28" s="56"/>
    </row>
    <row r="29" spans="1:24">
      <c r="A29" s="392" t="s">
        <v>31</v>
      </c>
      <c r="B29" s="392"/>
      <c r="C29" s="392"/>
      <c r="D29" s="392"/>
      <c r="E29" s="392"/>
      <c r="F29" s="392"/>
      <c r="G29" s="392"/>
      <c r="H29" s="392"/>
      <c r="I29" s="56"/>
    </row>
    <row r="30" spans="1:24" s="57" customFormat="1"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</sheetData>
  <mergeCells count="27">
    <mergeCell ref="A28:H28"/>
    <mergeCell ref="A29:H29"/>
    <mergeCell ref="A22:X22"/>
    <mergeCell ref="A24:H24"/>
    <mergeCell ref="A11:X11"/>
    <mergeCell ref="A15:H15"/>
    <mergeCell ref="A16:X16"/>
    <mergeCell ref="A20:H20"/>
    <mergeCell ref="A21:X21"/>
    <mergeCell ref="A25:H25"/>
    <mergeCell ref="A8:H9"/>
    <mergeCell ref="J8:L8"/>
    <mergeCell ref="M8:X8"/>
    <mergeCell ref="M9:O9"/>
    <mergeCell ref="P9:R9"/>
    <mergeCell ref="S9:U9"/>
    <mergeCell ref="V9:X9"/>
    <mergeCell ref="J9:J10"/>
    <mergeCell ref="K9:K10"/>
    <mergeCell ref="L9:L10"/>
    <mergeCell ref="I9:I10"/>
    <mergeCell ref="A6:K6"/>
    <mergeCell ref="A1:X1"/>
    <mergeCell ref="A2:K2"/>
    <mergeCell ref="A3:K3"/>
    <mergeCell ref="A4:K4"/>
    <mergeCell ref="A5:K5"/>
  </mergeCells>
  <pageMargins left="0.31496062992125984" right="0.31496062992125984" top="1.1417322834645669" bottom="0.74803149606299213" header="0.31496062992125984" footer="0.31496062992125984"/>
  <pageSetup paperSize="9" scale="4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D36"/>
  <sheetViews>
    <sheetView workbookViewId="0">
      <selection activeCell="Q39" sqref="Q39"/>
    </sheetView>
  </sheetViews>
  <sheetFormatPr defaultRowHeight="15"/>
  <cols>
    <col min="1" max="1" width="9.140625" style="5"/>
    <col min="2" max="2" width="13" style="6" customWidth="1"/>
    <col min="3" max="3" width="63.85546875" style="5" customWidth="1"/>
    <col min="4" max="16384" width="9.140625" style="5"/>
  </cols>
  <sheetData>
    <row r="1" spans="1:4">
      <c r="B1" s="38"/>
      <c r="C1" s="37" t="s">
        <v>300</v>
      </c>
      <c r="D1" s="38"/>
    </row>
    <row r="2" spans="1:4">
      <c r="A2" s="8"/>
      <c r="B2" s="8"/>
      <c r="C2" s="8"/>
      <c r="D2" s="8"/>
    </row>
    <row r="3" spans="1:4" ht="18.75">
      <c r="A3" s="543" t="s">
        <v>122</v>
      </c>
      <c r="B3" s="543"/>
      <c r="C3" s="543"/>
      <c r="D3" s="543"/>
    </row>
    <row r="4" spans="1:4">
      <c r="A4" s="7"/>
      <c r="B4" s="7"/>
      <c r="C4" s="7"/>
      <c r="D4" s="7"/>
    </row>
    <row r="5" spans="1:4" ht="15.75">
      <c r="B5" s="87" t="s">
        <v>123</v>
      </c>
      <c r="C5" s="87" t="s">
        <v>124</v>
      </c>
    </row>
    <row r="6" spans="1:4" ht="15.75">
      <c r="B6" s="87">
        <v>101</v>
      </c>
      <c r="C6" s="42" t="s">
        <v>101</v>
      </c>
    </row>
    <row r="7" spans="1:4" ht="15.75">
      <c r="B7" s="87">
        <v>102</v>
      </c>
      <c r="C7" s="42" t="s">
        <v>102</v>
      </c>
    </row>
    <row r="8" spans="1:4" ht="15.75">
      <c r="B8" s="87">
        <v>103</v>
      </c>
      <c r="C8" s="42" t="s">
        <v>103</v>
      </c>
    </row>
    <row r="9" spans="1:4" ht="15.75">
      <c r="B9" s="87">
        <v>104</v>
      </c>
      <c r="C9" s="42" t="s">
        <v>193</v>
      </c>
    </row>
    <row r="10" spans="1:4" ht="15.75">
      <c r="B10" s="87">
        <v>105</v>
      </c>
      <c r="C10" s="42" t="s">
        <v>104</v>
      </c>
    </row>
    <row r="11" spans="1:4" ht="15.75">
      <c r="B11" s="87">
        <v>106</v>
      </c>
      <c r="C11" s="42" t="s">
        <v>105</v>
      </c>
    </row>
    <row r="12" spans="1:4" ht="15.75">
      <c r="B12" s="87">
        <v>109</v>
      </c>
      <c r="C12" s="42" t="s">
        <v>271</v>
      </c>
    </row>
    <row r="13" spans="1:4" ht="15.75">
      <c r="B13" s="87">
        <v>111</v>
      </c>
      <c r="C13" s="42" t="s">
        <v>272</v>
      </c>
    </row>
    <row r="14" spans="1:4" ht="15.75">
      <c r="B14" s="87">
        <v>112</v>
      </c>
      <c r="C14" s="88" t="s">
        <v>273</v>
      </c>
    </row>
    <row r="15" spans="1:4" ht="15.75">
      <c r="B15" s="87">
        <v>201</v>
      </c>
      <c r="C15" s="42" t="s">
        <v>108</v>
      </c>
    </row>
    <row r="16" spans="1:4" ht="15.75">
      <c r="B16" s="87">
        <v>202</v>
      </c>
      <c r="C16" s="42" t="s">
        <v>274</v>
      </c>
    </row>
    <row r="17" spans="2:3" ht="15.75">
      <c r="B17" s="87">
        <v>203</v>
      </c>
      <c r="C17" s="42" t="s">
        <v>109</v>
      </c>
    </row>
    <row r="18" spans="2:3" ht="15.75">
      <c r="B18" s="87">
        <v>204</v>
      </c>
      <c r="C18" s="42" t="s">
        <v>110</v>
      </c>
    </row>
    <row r="19" spans="2:3" ht="15.75">
      <c r="B19" s="87">
        <v>301</v>
      </c>
      <c r="C19" s="42" t="s">
        <v>111</v>
      </c>
    </row>
    <row r="20" spans="2:3" ht="15.75">
      <c r="B20" s="87">
        <v>302</v>
      </c>
      <c r="C20" s="42" t="s">
        <v>112</v>
      </c>
    </row>
    <row r="21" spans="2:3" ht="15.75">
      <c r="B21" s="87">
        <v>303</v>
      </c>
      <c r="C21" s="42" t="s">
        <v>113</v>
      </c>
    </row>
    <row r="22" spans="2:3" ht="15.75" hidden="1">
      <c r="B22" s="87">
        <v>304</v>
      </c>
      <c r="C22" s="42" t="s">
        <v>114</v>
      </c>
    </row>
    <row r="23" spans="2:3" ht="15.75">
      <c r="B23" s="87">
        <v>305</v>
      </c>
      <c r="C23" s="42" t="s">
        <v>115</v>
      </c>
    </row>
    <row r="24" spans="2:3" ht="15.75">
      <c r="B24" s="87">
        <v>310</v>
      </c>
      <c r="C24" s="42" t="s">
        <v>116</v>
      </c>
    </row>
    <row r="25" spans="2:3" ht="15.75">
      <c r="B25" s="87">
        <v>401</v>
      </c>
      <c r="C25" s="42" t="s">
        <v>194</v>
      </c>
    </row>
    <row r="26" spans="2:3" ht="15.75">
      <c r="B26" s="87">
        <v>402</v>
      </c>
      <c r="C26" s="42" t="s">
        <v>117</v>
      </c>
    </row>
    <row r="27" spans="2:3" ht="15.75">
      <c r="B27" s="87">
        <v>408</v>
      </c>
      <c r="C27" s="88" t="s">
        <v>106</v>
      </c>
    </row>
    <row r="28" spans="2:3" ht="15.75">
      <c r="B28" s="87">
        <v>410</v>
      </c>
      <c r="C28" s="88" t="s">
        <v>107</v>
      </c>
    </row>
    <row r="29" spans="2:3" ht="15.75">
      <c r="B29" s="87">
        <v>601</v>
      </c>
      <c r="C29" s="42" t="s">
        <v>118</v>
      </c>
    </row>
    <row r="30" spans="2:3" ht="15.75">
      <c r="B30" s="87">
        <v>603</v>
      </c>
      <c r="C30" s="42" t="s">
        <v>195</v>
      </c>
    </row>
    <row r="31" spans="2:3" ht="15.75">
      <c r="B31" s="87">
        <v>604</v>
      </c>
      <c r="C31" s="42" t="s">
        <v>119</v>
      </c>
    </row>
    <row r="32" spans="2:3" ht="15.75">
      <c r="B32" s="87">
        <v>605</v>
      </c>
      <c r="C32" s="42" t="s">
        <v>120</v>
      </c>
    </row>
    <row r="33" spans="2:3" ht="15.75">
      <c r="B33" s="87">
        <v>606</v>
      </c>
      <c r="C33" s="42" t="s">
        <v>121</v>
      </c>
    </row>
    <row r="34" spans="2:3" ht="15.75" hidden="1">
      <c r="B34" s="87">
        <v>627</v>
      </c>
      <c r="C34" s="42" t="s">
        <v>182</v>
      </c>
    </row>
    <row r="35" spans="2:3" ht="15.75">
      <c r="B35" s="87">
        <v>701</v>
      </c>
      <c r="C35" s="42" t="s">
        <v>183</v>
      </c>
    </row>
    <row r="36" spans="2:3" ht="15.75">
      <c r="B36" s="87">
        <v>702</v>
      </c>
      <c r="C36" s="42" t="s">
        <v>184</v>
      </c>
    </row>
  </sheetData>
  <mergeCells count="1">
    <mergeCell ref="A3:D3"/>
  </mergeCells>
  <pageMargins left="0.7" right="0.7" top="0.75" bottom="0.75" header="0.3" footer="0.3"/>
  <pageSetup paperSize="9" scale="91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22"/>
  <sheetViews>
    <sheetView topLeftCell="AE1" workbookViewId="0">
      <selection activeCell="AW9" sqref="AW9"/>
    </sheetView>
  </sheetViews>
  <sheetFormatPr defaultRowHeight="15"/>
  <cols>
    <col min="1" max="1" width="5.5703125" style="10" customWidth="1"/>
    <col min="2" max="2" width="15.5703125" style="93" customWidth="1"/>
    <col min="3" max="3" width="7.28515625" style="10" customWidth="1"/>
    <col min="4" max="4" width="7.5703125" style="10" customWidth="1"/>
    <col min="5" max="5" width="9.140625" style="10" customWidth="1"/>
    <col min="6" max="6" width="7.28515625" style="10" customWidth="1"/>
    <col min="7" max="7" width="7.140625" style="10" customWidth="1"/>
    <col min="8" max="8" width="16.85546875" style="94" customWidth="1"/>
    <col min="9" max="9" width="12.140625" style="13" customWidth="1"/>
    <col min="10" max="10" width="14.85546875" style="94" customWidth="1"/>
    <col min="11" max="11" width="16" style="94" customWidth="1"/>
    <col min="12" max="12" width="10.7109375" style="95" customWidth="1"/>
    <col min="13" max="13" width="10.7109375" style="11" customWidth="1"/>
    <col min="14" max="14" width="12.42578125" style="11" customWidth="1"/>
    <col min="15" max="15" width="10.85546875" style="11" customWidth="1"/>
    <col min="16" max="16" width="10.7109375" style="11" customWidth="1"/>
    <col min="17" max="17" width="10.42578125" style="11" customWidth="1"/>
    <col min="18" max="18" width="10.28515625" style="11" customWidth="1"/>
    <col min="19" max="19" width="9.7109375" style="11" customWidth="1"/>
    <col min="20" max="20" width="11.140625" style="11" bestFit="1" customWidth="1"/>
    <col min="21" max="21" width="9.42578125" style="11" bestFit="1" customWidth="1"/>
    <col min="22" max="22" width="10" style="11" customWidth="1"/>
    <col min="23" max="24" width="10" style="11" bestFit="1" customWidth="1"/>
    <col min="25" max="25" width="10.85546875" style="11" bestFit="1" customWidth="1"/>
    <col min="26" max="26" width="10.85546875" style="11" customWidth="1"/>
    <col min="27" max="27" width="7" style="11" customWidth="1"/>
    <col min="28" max="28" width="9.28515625" style="11" customWidth="1"/>
    <col min="29" max="29" width="6.42578125" style="11" customWidth="1"/>
    <col min="30" max="30" width="9" style="11" customWidth="1"/>
    <col min="31" max="32" width="11.85546875" style="11" customWidth="1"/>
    <col min="33" max="33" width="12.85546875" style="11" customWidth="1"/>
    <col min="34" max="34" width="9.42578125" style="11" bestFit="1" customWidth="1"/>
    <col min="35" max="35" width="10.85546875" style="11" customWidth="1"/>
    <col min="36" max="36" width="9.42578125" style="11" bestFit="1" customWidth="1"/>
    <col min="37" max="37" width="10.7109375" style="11" customWidth="1"/>
    <col min="38" max="38" width="10.28515625" style="11" bestFit="1" customWidth="1"/>
    <col min="39" max="39" width="10.28515625" style="11" customWidth="1"/>
    <col min="40" max="40" width="9.42578125" style="11" bestFit="1" customWidth="1"/>
    <col min="41" max="41" width="11" style="11" customWidth="1"/>
    <col min="42" max="42" width="9.42578125" style="11" bestFit="1" customWidth="1"/>
    <col min="43" max="43" width="11.140625" style="11" customWidth="1"/>
    <col min="44" max="44" width="9.42578125" style="11" bestFit="1" customWidth="1"/>
    <col min="45" max="45" width="10.7109375" style="11" customWidth="1"/>
    <col min="46" max="46" width="11.85546875" style="11" customWidth="1"/>
    <col min="47" max="47" width="11.7109375" style="12" customWidth="1"/>
    <col min="48" max="48" width="9" style="11" customWidth="1"/>
    <col min="49" max="49" width="12.28515625" style="11" customWidth="1"/>
    <col min="50" max="50" width="8.5703125" style="11" customWidth="1"/>
    <col min="51" max="51" width="9.85546875" style="12" customWidth="1"/>
    <col min="52" max="52" width="12.28515625" style="11" customWidth="1"/>
    <col min="53" max="53" width="13.42578125" style="12" customWidth="1"/>
    <col min="54" max="54" width="5.85546875" style="13" customWidth="1"/>
    <col min="55" max="16384" width="9.140625" style="13"/>
  </cols>
  <sheetData>
    <row r="1" spans="1:61" ht="33" customHeight="1">
      <c r="AE1" s="25"/>
      <c r="AF1" s="25"/>
      <c r="AW1" s="90"/>
      <c r="AX1" s="90"/>
      <c r="AY1" s="90"/>
      <c r="AZ1" s="393" t="s">
        <v>311</v>
      </c>
      <c r="BA1" s="394"/>
      <c r="BB1" s="90"/>
      <c r="BC1" s="90"/>
      <c r="BD1" s="90"/>
      <c r="BE1" s="90"/>
      <c r="BF1" s="90"/>
      <c r="BG1" s="90"/>
      <c r="BH1" s="90"/>
      <c r="BI1" s="90"/>
    </row>
    <row r="2" spans="1:61" s="14" customFormat="1" ht="31.5" customHeight="1">
      <c r="A2" s="395" t="s">
        <v>310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W2" s="396"/>
      <c r="X2" s="396"/>
      <c r="Y2" s="396"/>
      <c r="Z2" s="396"/>
      <c r="AA2" s="396"/>
      <c r="AB2" s="396"/>
      <c r="AC2" s="396"/>
      <c r="AD2" s="396"/>
      <c r="AE2" s="396"/>
      <c r="AF2" s="396"/>
      <c r="AG2" s="396"/>
      <c r="AH2" s="396"/>
      <c r="AI2" s="396"/>
      <c r="AJ2" s="396"/>
      <c r="AK2" s="396"/>
      <c r="AL2" s="396"/>
      <c r="AM2" s="396"/>
      <c r="AN2" s="396"/>
      <c r="AO2" s="396"/>
      <c r="AP2" s="396"/>
      <c r="AQ2" s="396"/>
      <c r="AR2" s="396"/>
      <c r="AS2" s="396"/>
      <c r="AT2" s="396"/>
      <c r="AU2" s="396"/>
      <c r="AV2" s="396"/>
      <c r="AW2" s="396"/>
      <c r="AX2" s="396"/>
      <c r="AY2" s="396"/>
      <c r="AZ2" s="396"/>
      <c r="BA2" s="397"/>
    </row>
    <row r="3" spans="1:61">
      <c r="B3" s="96"/>
      <c r="BA3" s="106"/>
    </row>
    <row r="4" spans="1:61" ht="30">
      <c r="B4" s="97" t="s">
        <v>196</v>
      </c>
      <c r="Q4" s="19">
        <v>3.6</v>
      </c>
      <c r="AA4" s="19">
        <v>70</v>
      </c>
      <c r="AC4" s="19">
        <v>50</v>
      </c>
      <c r="AH4" s="19">
        <v>2</v>
      </c>
      <c r="AL4" s="19">
        <v>3</v>
      </c>
      <c r="AP4" s="19">
        <v>1</v>
      </c>
      <c r="BA4" s="107"/>
    </row>
    <row r="5" spans="1:61" s="15" customFormat="1" ht="126" customHeight="1">
      <c r="A5" s="398" t="s">
        <v>197</v>
      </c>
      <c r="B5" s="398" t="s">
        <v>198</v>
      </c>
      <c r="C5" s="398" t="s">
        <v>199</v>
      </c>
      <c r="D5" s="398" t="s">
        <v>200</v>
      </c>
      <c r="E5" s="398" t="s">
        <v>1</v>
      </c>
      <c r="F5" s="398" t="s">
        <v>2</v>
      </c>
      <c r="G5" s="398" t="s">
        <v>4</v>
      </c>
      <c r="H5" s="398" t="s">
        <v>201</v>
      </c>
      <c r="I5" s="398" t="s">
        <v>202</v>
      </c>
      <c r="J5" s="398" t="s">
        <v>203</v>
      </c>
      <c r="K5" s="398" t="s">
        <v>204</v>
      </c>
      <c r="L5" s="390" t="s">
        <v>470</v>
      </c>
      <c r="M5" s="386" t="s">
        <v>205</v>
      </c>
      <c r="N5" s="386" t="s">
        <v>206</v>
      </c>
      <c r="O5" s="389" t="s">
        <v>207</v>
      </c>
      <c r="P5" s="389"/>
      <c r="Q5" s="389" t="s">
        <v>208</v>
      </c>
      <c r="R5" s="389"/>
      <c r="S5" s="389" t="s">
        <v>209</v>
      </c>
      <c r="T5" s="389"/>
      <c r="U5" s="389" t="s">
        <v>210</v>
      </c>
      <c r="V5" s="389"/>
      <c r="W5" s="389" t="s">
        <v>211</v>
      </c>
      <c r="X5" s="389"/>
      <c r="Y5" s="389" t="s">
        <v>212</v>
      </c>
      <c r="Z5" s="389"/>
      <c r="AA5" s="389" t="s">
        <v>213</v>
      </c>
      <c r="AB5" s="389"/>
      <c r="AC5" s="389" t="s">
        <v>214</v>
      </c>
      <c r="AD5" s="389"/>
      <c r="AE5" s="386" t="s">
        <v>215</v>
      </c>
      <c r="AF5" s="140" t="s">
        <v>395</v>
      </c>
      <c r="AG5" s="386" t="s">
        <v>216</v>
      </c>
      <c r="AH5" s="389" t="s">
        <v>217</v>
      </c>
      <c r="AI5" s="389"/>
      <c r="AJ5" s="389" t="s">
        <v>218</v>
      </c>
      <c r="AK5" s="389"/>
      <c r="AL5" s="389" t="s">
        <v>219</v>
      </c>
      <c r="AM5" s="389"/>
      <c r="AN5" s="389" t="s">
        <v>220</v>
      </c>
      <c r="AO5" s="389"/>
      <c r="AP5" s="389"/>
      <c r="AQ5" s="389"/>
      <c r="AR5" s="389"/>
      <c r="AS5" s="389"/>
      <c r="AT5" s="386" t="s">
        <v>221</v>
      </c>
      <c r="AU5" s="387" t="s">
        <v>222</v>
      </c>
      <c r="AV5" s="389" t="s">
        <v>223</v>
      </c>
      <c r="AW5" s="389"/>
      <c r="AX5" s="389" t="s">
        <v>224</v>
      </c>
      <c r="AY5" s="389"/>
      <c r="AZ5" s="386" t="s">
        <v>225</v>
      </c>
      <c r="BA5" s="387" t="s">
        <v>226</v>
      </c>
    </row>
    <row r="6" spans="1:61" s="16" customFormat="1" ht="90">
      <c r="A6" s="398"/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1"/>
      <c r="M6" s="386"/>
      <c r="N6" s="386"/>
      <c r="O6" s="89" t="s">
        <v>227</v>
      </c>
      <c r="P6" s="89" t="s">
        <v>228</v>
      </c>
      <c r="Q6" s="89" t="s">
        <v>229</v>
      </c>
      <c r="R6" s="89" t="s">
        <v>228</v>
      </c>
      <c r="S6" s="89" t="s">
        <v>229</v>
      </c>
      <c r="T6" s="89" t="s">
        <v>228</v>
      </c>
      <c r="U6" s="89" t="s">
        <v>229</v>
      </c>
      <c r="V6" s="89" t="s">
        <v>228</v>
      </c>
      <c r="W6" s="89" t="s">
        <v>230</v>
      </c>
      <c r="X6" s="89" t="s">
        <v>228</v>
      </c>
      <c r="Y6" s="89" t="s">
        <v>229</v>
      </c>
      <c r="Z6" s="89" t="s">
        <v>228</v>
      </c>
      <c r="AA6" s="89" t="s">
        <v>231</v>
      </c>
      <c r="AB6" s="89" t="s">
        <v>232</v>
      </c>
      <c r="AC6" s="89" t="s">
        <v>231</v>
      </c>
      <c r="AD6" s="89" t="s">
        <v>232</v>
      </c>
      <c r="AE6" s="386"/>
      <c r="AF6" s="140" t="s">
        <v>402</v>
      </c>
      <c r="AG6" s="386"/>
      <c r="AH6" s="89" t="s">
        <v>233</v>
      </c>
      <c r="AI6" s="89" t="s">
        <v>232</v>
      </c>
      <c r="AJ6" s="89" t="s">
        <v>233</v>
      </c>
      <c r="AK6" s="89" t="s">
        <v>232</v>
      </c>
      <c r="AL6" s="89" t="s">
        <v>303</v>
      </c>
      <c r="AM6" s="89" t="s">
        <v>232</v>
      </c>
      <c r="AN6" s="89" t="s">
        <v>304</v>
      </c>
      <c r="AO6" s="89" t="s">
        <v>228</v>
      </c>
      <c r="AP6" s="89" t="s">
        <v>234</v>
      </c>
      <c r="AQ6" s="89" t="s">
        <v>228</v>
      </c>
      <c r="AR6" s="89" t="s">
        <v>234</v>
      </c>
      <c r="AS6" s="89" t="s">
        <v>228</v>
      </c>
      <c r="AT6" s="386"/>
      <c r="AU6" s="387"/>
      <c r="AV6" s="89" t="s">
        <v>231</v>
      </c>
      <c r="AW6" s="89" t="s">
        <v>235</v>
      </c>
      <c r="AX6" s="89" t="s">
        <v>231</v>
      </c>
      <c r="AY6" s="89" t="s">
        <v>236</v>
      </c>
      <c r="AZ6" s="386"/>
      <c r="BA6" s="387"/>
    </row>
    <row r="7" spans="1:61" s="14" customFormat="1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7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7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7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7">
        <v>37</v>
      </c>
      <c r="AL7" s="17">
        <v>38</v>
      </c>
      <c r="AM7" s="17">
        <v>39</v>
      </c>
      <c r="AN7" s="17">
        <v>40</v>
      </c>
      <c r="AO7" s="17">
        <v>41</v>
      </c>
      <c r="AP7" s="17">
        <v>42</v>
      </c>
      <c r="AQ7" s="17">
        <v>43</v>
      </c>
      <c r="AR7" s="17">
        <v>44</v>
      </c>
      <c r="AS7" s="17">
        <v>45</v>
      </c>
      <c r="AT7" s="17">
        <v>46</v>
      </c>
      <c r="AU7" s="17">
        <v>47</v>
      </c>
      <c r="AV7" s="17">
        <v>48</v>
      </c>
      <c r="AW7" s="17">
        <v>49</v>
      </c>
      <c r="AX7" s="17">
        <v>50</v>
      </c>
      <c r="AY7" s="17">
        <v>51</v>
      </c>
      <c r="AZ7" s="17">
        <v>52</v>
      </c>
      <c r="BA7" s="17">
        <v>53</v>
      </c>
    </row>
    <row r="8" spans="1:61" s="14" customFormat="1" ht="31.5" customHeight="1">
      <c r="A8" s="105" t="s">
        <v>237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</row>
    <row r="9" spans="1:61" ht="30">
      <c r="A9" s="18"/>
      <c r="B9" s="98"/>
      <c r="C9" s="99"/>
      <c r="D9" s="99"/>
      <c r="E9" s="99"/>
      <c r="F9" s="99"/>
      <c r="G9" s="99"/>
      <c r="H9" s="100" t="s">
        <v>238</v>
      </c>
      <c r="I9" s="101" t="s">
        <v>239</v>
      </c>
      <c r="J9" s="100" t="s">
        <v>240</v>
      </c>
      <c r="K9" s="100" t="s">
        <v>241</v>
      </c>
      <c r="L9" s="102">
        <v>1</v>
      </c>
      <c r="M9" s="103"/>
      <c r="N9" s="19">
        <f>M9*L9</f>
        <v>0</v>
      </c>
      <c r="O9" s="19"/>
      <c r="P9" s="19">
        <f>O9/12</f>
        <v>0</v>
      </c>
      <c r="Q9" s="19">
        <f>$Q$4</f>
        <v>3.6</v>
      </c>
      <c r="R9" s="19">
        <f>M9*Q9/12</f>
        <v>0</v>
      </c>
      <c r="S9" s="19">
        <v>22</v>
      </c>
      <c r="T9" s="19">
        <f>S9*M9/12</f>
        <v>0</v>
      </c>
      <c r="U9" s="19"/>
      <c r="V9" s="19">
        <f>U9*M9/12</f>
        <v>0</v>
      </c>
      <c r="W9" s="19">
        <v>1190</v>
      </c>
      <c r="X9" s="19">
        <f>W9</f>
        <v>1190</v>
      </c>
      <c r="Y9" s="19">
        <v>38.5</v>
      </c>
      <c r="Z9" s="19">
        <f>Y9*M9/12</f>
        <v>0</v>
      </c>
      <c r="AA9" s="19">
        <f>$AA$4</f>
        <v>70</v>
      </c>
      <c r="AB9" s="19">
        <f>(M9+P9+R9+T9+V9+X9+Z9)*AA9/100</f>
        <v>833</v>
      </c>
      <c r="AC9" s="19">
        <f>$AC$4</f>
        <v>50</v>
      </c>
      <c r="AD9" s="19">
        <f>(M9+P9+R9+T9+V9+X9+Z9)*AC9/100</f>
        <v>595</v>
      </c>
      <c r="AE9" s="19">
        <f>M9+P9+R9+T9+V9+X9+Z9+AB9+AD9</f>
        <v>2618</v>
      </c>
      <c r="AF9" s="19"/>
      <c r="AG9" s="19">
        <f>AE9*L9</f>
        <v>2618</v>
      </c>
      <c r="AH9" s="19">
        <f>$AH$4</f>
        <v>2</v>
      </c>
      <c r="AI9" s="19">
        <f>ROUND(AE9*AH9,2)</f>
        <v>5236</v>
      </c>
      <c r="AJ9" s="19">
        <f>$AH$4</f>
        <v>2</v>
      </c>
      <c r="AK9" s="19">
        <f>ROUND(AE9*AJ9*L9,2)</f>
        <v>5236</v>
      </c>
      <c r="AL9" s="19">
        <f>$AL$4</f>
        <v>3</v>
      </c>
      <c r="AM9" s="19">
        <f>AE9*AL9</f>
        <v>7854</v>
      </c>
      <c r="AN9" s="19">
        <f>$AL$4</f>
        <v>3</v>
      </c>
      <c r="AO9" s="19">
        <f>AE9*AN9*L9</f>
        <v>7854</v>
      </c>
      <c r="AP9" s="19">
        <f>$AP$4</f>
        <v>1</v>
      </c>
      <c r="AQ9" s="19">
        <f>AP9*AE9</f>
        <v>2618</v>
      </c>
      <c r="AR9" s="19">
        <f>$AP$4</f>
        <v>1</v>
      </c>
      <c r="AS9" s="19">
        <f>AR9*AE9*L9</f>
        <v>2618</v>
      </c>
      <c r="AT9" s="20">
        <f>(AE9*12)+AI9+AM9+AQ9</f>
        <v>47124</v>
      </c>
      <c r="AU9" s="21">
        <f>AT9*L9</f>
        <v>47124</v>
      </c>
      <c r="AV9" s="19">
        <f t="shared" ref="AV9:AV13" si="0">AW9/AT9*100</f>
        <v>30.200004244121892</v>
      </c>
      <c r="AW9" s="20">
        <f>ROUND((IF(AT9&lt;=912000,AT9*2.9%,912000*2.9%)+IF(AT9&lt;=1292000,AT9*22%,1292000*22%+(AT9-1292000)*10%)+AT9*(5.1%+0.2%)),2)</f>
        <v>14231.45</v>
      </c>
      <c r="AX9" s="19">
        <f t="shared" ref="AX9:AX13" si="1">AY9/AU9*100</f>
        <v>30.200004244121892</v>
      </c>
      <c r="AY9" s="21">
        <f>AW9*L9</f>
        <v>14231.45</v>
      </c>
      <c r="AZ9" s="19">
        <f>AT9+AW9</f>
        <v>61355.45</v>
      </c>
      <c r="BA9" s="21">
        <f>AU9+AY9</f>
        <v>61355.45</v>
      </c>
    </row>
    <row r="10" spans="1:61">
      <c r="A10" s="18"/>
      <c r="B10" s="98"/>
      <c r="C10" s="99"/>
      <c r="D10" s="99"/>
      <c r="E10" s="99"/>
      <c r="F10" s="99"/>
      <c r="G10" s="99"/>
      <c r="H10" s="100"/>
      <c r="I10" s="101"/>
      <c r="J10" s="100"/>
      <c r="K10" s="100"/>
      <c r="L10" s="102"/>
      <c r="M10" s="103"/>
      <c r="N10" s="19">
        <f>M10*L10</f>
        <v>0</v>
      </c>
      <c r="O10" s="19"/>
      <c r="P10" s="19">
        <f>O10/12</f>
        <v>0</v>
      </c>
      <c r="Q10" s="19"/>
      <c r="R10" s="19">
        <f>M10*Q10/12</f>
        <v>0</v>
      </c>
      <c r="S10" s="19">
        <v>16</v>
      </c>
      <c r="T10" s="19">
        <f>S10*M10/12</f>
        <v>0</v>
      </c>
      <c r="U10" s="19"/>
      <c r="V10" s="19">
        <f>U10*M10/12</f>
        <v>0</v>
      </c>
      <c r="W10" s="19"/>
      <c r="X10" s="19">
        <f>W10</f>
        <v>0</v>
      </c>
      <c r="Y10" s="19"/>
      <c r="Z10" s="19">
        <f>Y10*M10/12</f>
        <v>0</v>
      </c>
      <c r="AA10" s="19">
        <f>$AA$4</f>
        <v>70</v>
      </c>
      <c r="AB10" s="19">
        <f>(M10+P10+R10+T10+V10+X10+Z10)*AA10/100</f>
        <v>0</v>
      </c>
      <c r="AC10" s="19">
        <f>$AC$4</f>
        <v>50</v>
      </c>
      <c r="AD10" s="19">
        <f>(M10+P10+R10+T10+V10+X10+Z10)*AC10/100</f>
        <v>0</v>
      </c>
      <c r="AE10" s="19">
        <f>M10+P10+R10+T10+V10+X10+Z10+AB10+AD10</f>
        <v>0</v>
      </c>
      <c r="AF10" s="19"/>
      <c r="AG10" s="19">
        <f>AE10*L10</f>
        <v>0</v>
      </c>
      <c r="AH10" s="19">
        <f>$AH$4</f>
        <v>2</v>
      </c>
      <c r="AI10" s="19">
        <f>ROUND(AE10*AH10,2)</f>
        <v>0</v>
      </c>
      <c r="AJ10" s="19">
        <f>$AH$4</f>
        <v>2</v>
      </c>
      <c r="AK10" s="19">
        <f>ROUND(AE10*AJ10*L10,2)</f>
        <v>0</v>
      </c>
      <c r="AL10" s="19">
        <f>$AL$4</f>
        <v>3</v>
      </c>
      <c r="AM10" s="19">
        <f>AE10*AL10</f>
        <v>0</v>
      </c>
      <c r="AN10" s="19">
        <f>$AL$4</f>
        <v>3</v>
      </c>
      <c r="AO10" s="19">
        <f>AE10*AN10*L10</f>
        <v>0</v>
      </c>
      <c r="AP10" s="19">
        <f>$AP$4</f>
        <v>1</v>
      </c>
      <c r="AQ10" s="19">
        <f>AP10*AE10</f>
        <v>0</v>
      </c>
      <c r="AR10" s="19">
        <f>$AP$4</f>
        <v>1</v>
      </c>
      <c r="AS10" s="19">
        <f>AR10*AE10*L10</f>
        <v>0</v>
      </c>
      <c r="AT10" s="20">
        <f>(AE10*12)+AI10+AM10+AQ10</f>
        <v>0</v>
      </c>
      <c r="AU10" s="21">
        <f>AT10*L10</f>
        <v>0</v>
      </c>
      <c r="AV10" s="19" t="e">
        <f t="shared" si="0"/>
        <v>#DIV/0!</v>
      </c>
      <c r="AW10" s="20">
        <f t="shared" ref="AW10:AW13" si="2">ROUND((IF(AT10&lt;=815000,AT10*2.9%,815000*2.9%)+IF(AT10&lt;=1021000,AT10*22%,1021000*22%+(AT10-1021000)*10%)+AT10*(5.1%+0.2%)),2)</f>
        <v>0</v>
      </c>
      <c r="AX10" s="19" t="e">
        <f t="shared" si="1"/>
        <v>#DIV/0!</v>
      </c>
      <c r="AY10" s="21">
        <f>AW10*L10</f>
        <v>0</v>
      </c>
      <c r="AZ10" s="19">
        <f>AT10+AW10</f>
        <v>0</v>
      </c>
      <c r="BA10" s="21">
        <f>AU10+AY10</f>
        <v>0</v>
      </c>
    </row>
    <row r="11" spans="1:61">
      <c r="A11" s="18"/>
      <c r="B11" s="98"/>
      <c r="C11" s="99"/>
      <c r="D11" s="99"/>
      <c r="E11" s="99"/>
      <c r="F11" s="99"/>
      <c r="G11" s="99"/>
      <c r="H11" s="100"/>
      <c r="I11" s="101"/>
      <c r="J11" s="100"/>
      <c r="K11" s="100"/>
      <c r="L11" s="102"/>
      <c r="M11" s="103"/>
      <c r="N11" s="19">
        <f>M11*L11</f>
        <v>0</v>
      </c>
      <c r="O11" s="19"/>
      <c r="P11" s="19">
        <f>O11/12</f>
        <v>0</v>
      </c>
      <c r="Q11" s="19"/>
      <c r="R11" s="19">
        <f>M11*Q11/12</f>
        <v>0</v>
      </c>
      <c r="S11" s="19">
        <v>12</v>
      </c>
      <c r="T11" s="19">
        <f>S11*M11/12</f>
        <v>0</v>
      </c>
      <c r="U11" s="19"/>
      <c r="V11" s="19">
        <f>U11*M11/12</f>
        <v>0</v>
      </c>
      <c r="W11" s="19"/>
      <c r="X11" s="19">
        <f>W11</f>
        <v>0</v>
      </c>
      <c r="Y11" s="19"/>
      <c r="Z11" s="19">
        <f>Y11*M11/12</f>
        <v>0</v>
      </c>
      <c r="AA11" s="19">
        <f>$AA$4</f>
        <v>70</v>
      </c>
      <c r="AB11" s="19">
        <f>(M11+P11+R11+T11+V11+X11+Z11)*AA11/100</f>
        <v>0</v>
      </c>
      <c r="AC11" s="19">
        <f>$AC$4</f>
        <v>50</v>
      </c>
      <c r="AD11" s="19">
        <f>(M11+P11+R11+T11+V11+X11+Z11)*AC11/100</f>
        <v>0</v>
      </c>
      <c r="AE11" s="19">
        <f>M11+P11+R11+T11+V11+X11+Z11+AB11+AD11</f>
        <v>0</v>
      </c>
      <c r="AF11" s="19"/>
      <c r="AG11" s="19">
        <f>AE11*L11</f>
        <v>0</v>
      </c>
      <c r="AH11" s="19">
        <f>$AH$4</f>
        <v>2</v>
      </c>
      <c r="AI11" s="19">
        <f>ROUND(AE11*AH11,2)</f>
        <v>0</v>
      </c>
      <c r="AJ11" s="19">
        <f>$AH$4</f>
        <v>2</v>
      </c>
      <c r="AK11" s="19">
        <f>ROUND(AE11*AJ11*L11,2)</f>
        <v>0</v>
      </c>
      <c r="AL11" s="19">
        <f>$AL$4</f>
        <v>3</v>
      </c>
      <c r="AM11" s="19">
        <f>AE11*AL11</f>
        <v>0</v>
      </c>
      <c r="AN11" s="19">
        <f>$AL$4</f>
        <v>3</v>
      </c>
      <c r="AO11" s="19">
        <f>AE11*AN11*L11</f>
        <v>0</v>
      </c>
      <c r="AP11" s="19">
        <f>$AP$4</f>
        <v>1</v>
      </c>
      <c r="AQ11" s="19">
        <f>AP11*AE11</f>
        <v>0</v>
      </c>
      <c r="AR11" s="19">
        <f>$AP$4</f>
        <v>1</v>
      </c>
      <c r="AS11" s="19">
        <f>AR11*AE11*L11</f>
        <v>0</v>
      </c>
      <c r="AT11" s="20">
        <f>(AE11*12)+AI11+AM11+AQ11</f>
        <v>0</v>
      </c>
      <c r="AU11" s="21">
        <f>AT11*L11</f>
        <v>0</v>
      </c>
      <c r="AV11" s="19" t="e">
        <f t="shared" si="0"/>
        <v>#DIV/0!</v>
      </c>
      <c r="AW11" s="20">
        <f t="shared" si="2"/>
        <v>0</v>
      </c>
      <c r="AX11" s="19" t="e">
        <f t="shared" si="1"/>
        <v>#DIV/0!</v>
      </c>
      <c r="AY11" s="21">
        <f>AW11*L11</f>
        <v>0</v>
      </c>
      <c r="AZ11" s="19">
        <f>AT11+AW11</f>
        <v>0</v>
      </c>
      <c r="BA11" s="21">
        <f>AU11+AY11</f>
        <v>0</v>
      </c>
    </row>
    <row r="12" spans="1:61">
      <c r="A12" s="18"/>
      <c r="B12" s="98"/>
      <c r="C12" s="99"/>
      <c r="D12" s="99"/>
      <c r="E12" s="99"/>
      <c r="F12" s="99"/>
      <c r="G12" s="99"/>
      <c r="H12" s="100"/>
      <c r="I12" s="101"/>
      <c r="J12" s="100"/>
      <c r="K12" s="100"/>
      <c r="L12" s="102"/>
      <c r="M12" s="103"/>
      <c r="N12" s="19">
        <f>M12*L12</f>
        <v>0</v>
      </c>
      <c r="O12" s="19"/>
      <c r="P12" s="19">
        <f>O12/12</f>
        <v>0</v>
      </c>
      <c r="Q12" s="19"/>
      <c r="R12" s="19">
        <f>M12*Q12/12</f>
        <v>0</v>
      </c>
      <c r="S12" s="19">
        <v>10</v>
      </c>
      <c r="T12" s="19">
        <f>S12*M12/12</f>
        <v>0</v>
      </c>
      <c r="U12" s="19"/>
      <c r="V12" s="19">
        <f>U12*M12/12</f>
        <v>0</v>
      </c>
      <c r="W12" s="19"/>
      <c r="X12" s="19">
        <f>W12</f>
        <v>0</v>
      </c>
      <c r="Y12" s="19"/>
      <c r="Z12" s="19">
        <f>Y12*M12/12</f>
        <v>0</v>
      </c>
      <c r="AA12" s="19">
        <f>$AA$4</f>
        <v>70</v>
      </c>
      <c r="AB12" s="19">
        <f>(M12+P12+R12+T12+V12+X12+Z12)*AA12/100</f>
        <v>0</v>
      </c>
      <c r="AC12" s="19">
        <f>$AC$4</f>
        <v>50</v>
      </c>
      <c r="AD12" s="19">
        <f>(M12+P12+R12+T12+V12+X12+Z12)*AC12/100</f>
        <v>0</v>
      </c>
      <c r="AE12" s="19">
        <f>M12+P12+R12+T12+V12+X12+Z12+AB12+AD12</f>
        <v>0</v>
      </c>
      <c r="AF12" s="19"/>
      <c r="AG12" s="19">
        <f>AE12*L12</f>
        <v>0</v>
      </c>
      <c r="AH12" s="19">
        <f>$AH$4</f>
        <v>2</v>
      </c>
      <c r="AI12" s="19">
        <f>ROUND(AE12*AH12,2)</f>
        <v>0</v>
      </c>
      <c r="AJ12" s="19">
        <f>$AH$4</f>
        <v>2</v>
      </c>
      <c r="AK12" s="19">
        <f>ROUND(AE12*AJ12*L12,2)</f>
        <v>0</v>
      </c>
      <c r="AL12" s="19">
        <f>$AL$4</f>
        <v>3</v>
      </c>
      <c r="AM12" s="19">
        <f>AE12*AL12</f>
        <v>0</v>
      </c>
      <c r="AN12" s="19">
        <f>$AL$4</f>
        <v>3</v>
      </c>
      <c r="AO12" s="19">
        <f>AE12*AN12*L12</f>
        <v>0</v>
      </c>
      <c r="AP12" s="19">
        <f>$AP$4</f>
        <v>1</v>
      </c>
      <c r="AQ12" s="19">
        <f>AP12*AE12</f>
        <v>0</v>
      </c>
      <c r="AR12" s="19">
        <f>$AP$4</f>
        <v>1</v>
      </c>
      <c r="AS12" s="19">
        <f>AR12*AE12*L12</f>
        <v>0</v>
      </c>
      <c r="AT12" s="20">
        <f>(AE12*12)+AI12+AM12+AQ12</f>
        <v>0</v>
      </c>
      <c r="AU12" s="21">
        <f>AT12*L12</f>
        <v>0</v>
      </c>
      <c r="AV12" s="19" t="e">
        <f t="shared" si="0"/>
        <v>#DIV/0!</v>
      </c>
      <c r="AW12" s="20">
        <f t="shared" si="2"/>
        <v>0</v>
      </c>
      <c r="AX12" s="19" t="e">
        <f t="shared" si="1"/>
        <v>#DIV/0!</v>
      </c>
      <c r="AY12" s="21">
        <f>AW12*L12</f>
        <v>0</v>
      </c>
      <c r="AZ12" s="19">
        <f>AT12+AW12</f>
        <v>0</v>
      </c>
      <c r="BA12" s="21">
        <f>AU12+AY12</f>
        <v>0</v>
      </c>
    </row>
    <row r="13" spans="1:61">
      <c r="A13" s="18"/>
      <c r="B13" s="98"/>
      <c r="C13" s="99"/>
      <c r="D13" s="99"/>
      <c r="E13" s="99"/>
      <c r="F13" s="99"/>
      <c r="G13" s="99"/>
      <c r="H13" s="100"/>
      <c r="I13" s="101"/>
      <c r="J13" s="100"/>
      <c r="K13" s="100"/>
      <c r="L13" s="102"/>
      <c r="M13" s="103"/>
      <c r="N13" s="19">
        <f>M13*L13</f>
        <v>0</v>
      </c>
      <c r="O13" s="19"/>
      <c r="P13" s="19">
        <f>O13/12</f>
        <v>0</v>
      </c>
      <c r="Q13" s="19"/>
      <c r="R13" s="19">
        <f>M13*Q13/12</f>
        <v>0</v>
      </c>
      <c r="S13" s="19">
        <v>10</v>
      </c>
      <c r="T13" s="19">
        <f>S13*M13/12</f>
        <v>0</v>
      </c>
      <c r="U13" s="19"/>
      <c r="V13" s="19">
        <f>U13*M13/12</f>
        <v>0</v>
      </c>
      <c r="W13" s="19"/>
      <c r="X13" s="19">
        <f>W13</f>
        <v>0</v>
      </c>
      <c r="Y13" s="19"/>
      <c r="Z13" s="19">
        <f>Y13*M13/12</f>
        <v>0</v>
      </c>
      <c r="AA13" s="19">
        <f>$AA$4</f>
        <v>70</v>
      </c>
      <c r="AB13" s="19">
        <f>(M13+P13+R13+T13+V13+X13+Z13)*AA13/100</f>
        <v>0</v>
      </c>
      <c r="AC13" s="19">
        <f>$AC$4</f>
        <v>50</v>
      </c>
      <c r="AD13" s="19">
        <f>(M13+P13+R13+T13+V13+X13+Z13)*AC13/100</f>
        <v>0</v>
      </c>
      <c r="AE13" s="19">
        <f>M13+P13+R13+T13+V13+X13+Z13+AB13+AD13</f>
        <v>0</v>
      </c>
      <c r="AF13" s="19"/>
      <c r="AG13" s="19">
        <f>AE13*L13</f>
        <v>0</v>
      </c>
      <c r="AH13" s="19">
        <f>$AH$4</f>
        <v>2</v>
      </c>
      <c r="AI13" s="19">
        <f>ROUND(AE13*AH13,2)</f>
        <v>0</v>
      </c>
      <c r="AJ13" s="19">
        <f>$AH$4</f>
        <v>2</v>
      </c>
      <c r="AK13" s="19">
        <f>ROUND(AE13*AJ13*L13,2)</f>
        <v>0</v>
      </c>
      <c r="AL13" s="19">
        <f>$AL$4</f>
        <v>3</v>
      </c>
      <c r="AM13" s="19">
        <f>AE13*AL13</f>
        <v>0</v>
      </c>
      <c r="AN13" s="19">
        <f>$AL$4</f>
        <v>3</v>
      </c>
      <c r="AO13" s="19">
        <f>AE13*AN13*L13</f>
        <v>0</v>
      </c>
      <c r="AP13" s="19">
        <f>$AP$4</f>
        <v>1</v>
      </c>
      <c r="AQ13" s="19">
        <f>AP13*AE13</f>
        <v>0</v>
      </c>
      <c r="AR13" s="19">
        <f>$AP$4</f>
        <v>1</v>
      </c>
      <c r="AS13" s="19">
        <f>AR13*AE13*L13</f>
        <v>0</v>
      </c>
      <c r="AT13" s="20">
        <f>(AE13*12)+AI13+AM13+AQ13</f>
        <v>0</v>
      </c>
      <c r="AU13" s="21">
        <f>AT13*L13</f>
        <v>0</v>
      </c>
      <c r="AV13" s="19" t="e">
        <f t="shared" si="0"/>
        <v>#DIV/0!</v>
      </c>
      <c r="AW13" s="20">
        <f t="shared" si="2"/>
        <v>0</v>
      </c>
      <c r="AX13" s="19" t="e">
        <f t="shared" si="1"/>
        <v>#DIV/0!</v>
      </c>
      <c r="AY13" s="21">
        <f>AW13*L13</f>
        <v>0</v>
      </c>
      <c r="AZ13" s="19">
        <f>AT13+AW13</f>
        <v>0</v>
      </c>
      <c r="BA13" s="21">
        <f>AU13+AY13</f>
        <v>0</v>
      </c>
    </row>
    <row r="14" spans="1:61" s="24" customFormat="1" ht="43.5" customHeight="1">
      <c r="A14" s="22"/>
      <c r="B14" s="388" t="s">
        <v>242</v>
      </c>
      <c r="C14" s="388"/>
      <c r="D14" s="388"/>
      <c r="E14" s="388"/>
      <c r="F14" s="388"/>
      <c r="G14" s="388"/>
      <c r="H14" s="388"/>
      <c r="I14" s="388"/>
      <c r="J14" s="388"/>
      <c r="K14" s="388"/>
      <c r="L14" s="23">
        <f t="shared" ref="L14:BA14" si="3">SUM(L9:L13)</f>
        <v>1</v>
      </c>
      <c r="M14" s="23">
        <f t="shared" si="3"/>
        <v>0</v>
      </c>
      <c r="N14" s="23">
        <f t="shared" si="3"/>
        <v>0</v>
      </c>
      <c r="O14" s="23">
        <f t="shared" si="3"/>
        <v>0</v>
      </c>
      <c r="P14" s="23">
        <f t="shared" si="3"/>
        <v>0</v>
      </c>
      <c r="Q14" s="23">
        <f t="shared" si="3"/>
        <v>3.6</v>
      </c>
      <c r="R14" s="23">
        <f t="shared" si="3"/>
        <v>0</v>
      </c>
      <c r="S14" s="23">
        <f t="shared" si="3"/>
        <v>70</v>
      </c>
      <c r="T14" s="23">
        <f t="shared" si="3"/>
        <v>0</v>
      </c>
      <c r="U14" s="23">
        <f t="shared" si="3"/>
        <v>0</v>
      </c>
      <c r="V14" s="23">
        <f t="shared" si="3"/>
        <v>0</v>
      </c>
      <c r="W14" s="23">
        <f t="shared" si="3"/>
        <v>1190</v>
      </c>
      <c r="X14" s="23">
        <f t="shared" si="3"/>
        <v>1190</v>
      </c>
      <c r="Y14" s="23">
        <f t="shared" si="3"/>
        <v>38.5</v>
      </c>
      <c r="Z14" s="23">
        <f t="shared" si="3"/>
        <v>0</v>
      </c>
      <c r="AA14" s="23">
        <f t="shared" si="3"/>
        <v>350</v>
      </c>
      <c r="AB14" s="23">
        <f t="shared" si="3"/>
        <v>833</v>
      </c>
      <c r="AC14" s="23">
        <f t="shared" si="3"/>
        <v>250</v>
      </c>
      <c r="AD14" s="23">
        <f t="shared" si="3"/>
        <v>595</v>
      </c>
      <c r="AE14" s="23">
        <f t="shared" si="3"/>
        <v>2618</v>
      </c>
      <c r="AF14" s="23"/>
      <c r="AG14" s="23">
        <f t="shared" si="3"/>
        <v>2618</v>
      </c>
      <c r="AH14" s="23">
        <f t="shared" si="3"/>
        <v>10</v>
      </c>
      <c r="AI14" s="23">
        <f t="shared" si="3"/>
        <v>5236</v>
      </c>
      <c r="AJ14" s="23">
        <f t="shared" si="3"/>
        <v>10</v>
      </c>
      <c r="AK14" s="23">
        <f t="shared" si="3"/>
        <v>5236</v>
      </c>
      <c r="AL14" s="23">
        <f t="shared" si="3"/>
        <v>15</v>
      </c>
      <c r="AM14" s="23">
        <f t="shared" si="3"/>
        <v>7854</v>
      </c>
      <c r="AN14" s="23">
        <f t="shared" si="3"/>
        <v>15</v>
      </c>
      <c r="AO14" s="23">
        <f t="shared" si="3"/>
        <v>7854</v>
      </c>
      <c r="AP14" s="23">
        <f t="shared" si="3"/>
        <v>5</v>
      </c>
      <c r="AQ14" s="23">
        <f t="shared" si="3"/>
        <v>2618</v>
      </c>
      <c r="AR14" s="23">
        <f t="shared" si="3"/>
        <v>5</v>
      </c>
      <c r="AS14" s="23">
        <f t="shared" si="3"/>
        <v>2618</v>
      </c>
      <c r="AT14" s="23">
        <f t="shared" si="3"/>
        <v>47124</v>
      </c>
      <c r="AU14" s="23">
        <f t="shared" si="3"/>
        <v>47124</v>
      </c>
      <c r="AV14" s="23" t="e">
        <f t="shared" si="3"/>
        <v>#DIV/0!</v>
      </c>
      <c r="AW14" s="23">
        <f t="shared" si="3"/>
        <v>14231.45</v>
      </c>
      <c r="AX14" s="23" t="e">
        <f t="shared" si="3"/>
        <v>#DIV/0!</v>
      </c>
      <c r="AY14" s="23">
        <f t="shared" si="3"/>
        <v>14231.45</v>
      </c>
      <c r="AZ14" s="23">
        <f t="shared" si="3"/>
        <v>61355.45</v>
      </c>
      <c r="BA14" s="23">
        <f t="shared" si="3"/>
        <v>61355.45</v>
      </c>
    </row>
    <row r="17" spans="2:9" ht="18.75">
      <c r="B17" s="104" t="s">
        <v>243</v>
      </c>
    </row>
    <row r="18" spans="2:9" ht="18.75">
      <c r="B18" s="104" t="s">
        <v>244</v>
      </c>
    </row>
    <row r="21" spans="2:9" ht="15" customHeight="1">
      <c r="B21" s="392"/>
      <c r="C21" s="392"/>
      <c r="D21" s="392"/>
      <c r="E21" s="392"/>
      <c r="F21" s="392"/>
      <c r="G21" s="392"/>
      <c r="H21" s="392"/>
      <c r="I21" s="392"/>
    </row>
    <row r="22" spans="2:9">
      <c r="B22" s="392" t="s">
        <v>31</v>
      </c>
      <c r="C22" s="392"/>
      <c r="D22" s="392"/>
      <c r="E22" s="392"/>
      <c r="F22" s="392"/>
      <c r="G22" s="392"/>
      <c r="H22" s="392"/>
      <c r="I22" s="392"/>
    </row>
  </sheetData>
  <protectedRanges>
    <protectedRange sqref="B7 B8:M1809 B3:M6 D7 F7 H7 J7 L7 N7 P7 R7 T7 V7 X7 Z7 AB7 AD7 AF7 AH7 AJ7 AL7 AN7 AP7 AR7 AT7 AV7 AX7 AZ7" name="Диапазон1"/>
    <protectedRange sqref="O6 O8:O1326" name="Диапазон2"/>
    <protectedRange sqref="S6 S8:S2459" name="Диапазон3"/>
    <protectedRange sqref="U6 U8:U1911" name="Диапазон4"/>
    <protectedRange sqref="W6 W8:W3222" name="Диапазон5"/>
    <protectedRange sqref="Y6 Y8:Y2166" name="Диапазон6"/>
  </protectedRanges>
  <mergeCells count="41">
    <mergeCell ref="AZ1:BA1"/>
    <mergeCell ref="A2:BA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U5:V5"/>
    <mergeCell ref="W5:X5"/>
    <mergeCell ref="Y5:Z5"/>
    <mergeCell ref="B21:I21"/>
    <mergeCell ref="B22:I22"/>
    <mergeCell ref="N5:N6"/>
    <mergeCell ref="AV5:AW5"/>
    <mergeCell ref="AX5:AY5"/>
    <mergeCell ref="AJ5:AK5"/>
    <mergeCell ref="O5:P5"/>
    <mergeCell ref="Q5:R5"/>
    <mergeCell ref="S5:T5"/>
    <mergeCell ref="AZ5:AZ6"/>
    <mergeCell ref="BA5:BA6"/>
    <mergeCell ref="AT5:AT6"/>
    <mergeCell ref="AU5:AU6"/>
    <mergeCell ref="B14:K14"/>
    <mergeCell ref="AL5:AM5"/>
    <mergeCell ref="AN5:AO5"/>
    <mergeCell ref="AP5:AQ5"/>
    <mergeCell ref="AR5:AS5"/>
    <mergeCell ref="AA5:AB5"/>
    <mergeCell ref="AC5:AD5"/>
    <mergeCell ref="AE5:AE6"/>
    <mergeCell ref="AG5:AG6"/>
    <mergeCell ref="AH5:AI5"/>
    <mergeCell ref="L5:L6"/>
    <mergeCell ref="M5:M6"/>
  </mergeCells>
  <pageMargins left="0" right="0" top="1.1417322834645669" bottom="0.74803149606299213" header="0" footer="0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5"/>
  <sheetViews>
    <sheetView topLeftCell="D1" workbookViewId="0">
      <selection activeCell="Z20" sqref="Z20"/>
    </sheetView>
  </sheetViews>
  <sheetFormatPr defaultRowHeight="12"/>
  <cols>
    <col min="1" max="1" width="24.140625" style="25" customWidth="1"/>
    <col min="2" max="2" width="15" style="25" customWidth="1"/>
    <col min="3" max="3" width="20.42578125" style="25" customWidth="1"/>
    <col min="4" max="4" width="15.140625" style="25" customWidth="1"/>
    <col min="5" max="5" width="11.85546875" style="25" customWidth="1"/>
    <col min="6" max="6" width="7" style="25" customWidth="1"/>
    <col min="7" max="7" width="11.85546875" style="25" customWidth="1"/>
    <col min="8" max="8" width="5.140625" style="25" customWidth="1"/>
    <col min="9" max="9" width="13.5703125" style="25" customWidth="1"/>
    <col min="10" max="10" width="5.140625" style="25" customWidth="1"/>
    <col min="11" max="11" width="14.7109375" style="25" customWidth="1"/>
    <col min="12" max="12" width="6" style="25" customWidth="1"/>
    <col min="13" max="13" width="14.7109375" style="25" customWidth="1"/>
    <col min="14" max="14" width="6.28515625" style="25" customWidth="1"/>
    <col min="15" max="15" width="13.140625" style="25" customWidth="1"/>
    <col min="16" max="16" width="5.42578125" style="25" customWidth="1"/>
    <col min="17" max="17" width="13.42578125" style="25" customWidth="1"/>
    <col min="18" max="18" width="4.7109375" style="25" customWidth="1"/>
    <col min="19" max="19" width="12.140625" style="25" customWidth="1"/>
    <col min="20" max="20" width="5" style="25" customWidth="1"/>
    <col min="21" max="21" width="10.85546875" style="25" customWidth="1"/>
    <col min="22" max="22" width="15.28515625" style="25" customWidth="1"/>
    <col min="23" max="24" width="14.42578125" style="25" customWidth="1"/>
    <col min="25" max="26" width="13.5703125" style="25" customWidth="1"/>
    <col min="27" max="28" width="16" style="25" customWidth="1"/>
    <col min="29" max="29" width="18.42578125" style="26" customWidth="1"/>
    <col min="30" max="30" width="15.7109375" style="26" customWidth="1"/>
    <col min="31" max="31" width="14.28515625" style="25" customWidth="1"/>
    <col min="32" max="32" width="6.28515625" style="25" customWidth="1"/>
    <col min="33" max="33" width="14.28515625" style="25" customWidth="1"/>
    <col min="34" max="34" width="5.140625" style="25" customWidth="1"/>
    <col min="35" max="36" width="15.140625" style="25" customWidth="1"/>
    <col min="37" max="37" width="15.85546875" style="25" customWidth="1"/>
    <col min="38" max="38" width="17" style="25" customWidth="1"/>
    <col min="39" max="16384" width="9.140625" style="25"/>
  </cols>
  <sheetData>
    <row r="1" spans="1:38" ht="23.25" customHeight="1">
      <c r="AE1" s="142"/>
      <c r="AF1" s="142"/>
      <c r="AG1" s="142"/>
      <c r="AH1" s="118"/>
      <c r="AI1" s="404" t="s">
        <v>258</v>
      </c>
      <c r="AJ1" s="404"/>
      <c r="AK1" s="405"/>
      <c r="AL1" s="119"/>
    </row>
    <row r="3" spans="1:38" ht="23.25" customHeight="1">
      <c r="A3" s="406" t="s">
        <v>445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  <c r="U3" s="406"/>
      <c r="V3" s="406"/>
      <c r="W3" s="406"/>
      <c r="X3" s="406"/>
      <c r="Y3" s="406"/>
      <c r="Z3" s="406"/>
      <c r="AA3" s="406"/>
      <c r="AB3" s="406"/>
      <c r="AC3" s="406"/>
      <c r="AD3" s="406"/>
      <c r="AE3" s="406"/>
      <c r="AF3" s="406"/>
      <c r="AG3" s="406"/>
      <c r="AH3" s="406"/>
      <c r="AI3" s="406"/>
      <c r="AJ3" s="406"/>
      <c r="AK3" s="406"/>
    </row>
    <row r="4" spans="1:38">
      <c r="A4" s="406" t="s">
        <v>245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  <c r="AB4" s="406"/>
      <c r="AC4" s="406"/>
      <c r="AD4" s="406"/>
      <c r="AE4" s="406"/>
      <c r="AF4" s="406"/>
      <c r="AG4" s="406"/>
      <c r="AH4" s="406"/>
      <c r="AI4" s="406"/>
      <c r="AJ4" s="406"/>
      <c r="AK4" s="406"/>
    </row>
    <row r="5" spans="1:38">
      <c r="A5" s="406" t="s">
        <v>246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406"/>
      <c r="Z5" s="406"/>
      <c r="AA5" s="406"/>
      <c r="AB5" s="406"/>
      <c r="AC5" s="406"/>
      <c r="AD5" s="406"/>
      <c r="AE5" s="406"/>
      <c r="AF5" s="406"/>
      <c r="AG5" s="406"/>
      <c r="AH5" s="406"/>
      <c r="AI5" s="406"/>
      <c r="AJ5" s="406"/>
      <c r="AK5" s="406"/>
    </row>
    <row r="6" spans="1:38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8"/>
      <c r="AD6" s="28"/>
      <c r="AE6" s="27"/>
      <c r="AF6" s="27"/>
      <c r="AG6" s="27"/>
      <c r="AH6" s="27"/>
      <c r="AI6" s="27"/>
      <c r="AJ6" s="27"/>
    </row>
    <row r="7" spans="1:38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9"/>
      <c r="AD7" s="30"/>
      <c r="AE7" s="27"/>
      <c r="AF7" s="27"/>
      <c r="AG7" s="27"/>
      <c r="AH7" s="27"/>
      <c r="AI7" s="27"/>
      <c r="AJ7" s="27"/>
    </row>
    <row r="8" spans="1:38" ht="99.75" customHeight="1">
      <c r="A8" s="399" t="s">
        <v>247</v>
      </c>
      <c r="B8" s="400" t="s">
        <v>467</v>
      </c>
      <c r="C8" s="400" t="s">
        <v>468</v>
      </c>
      <c r="D8" s="400" t="s">
        <v>469</v>
      </c>
      <c r="E8" s="400" t="s">
        <v>248</v>
      </c>
      <c r="F8" s="402" t="s">
        <v>249</v>
      </c>
      <c r="G8" s="399"/>
      <c r="H8" s="399" t="s">
        <v>429</v>
      </c>
      <c r="I8" s="399"/>
      <c r="J8" s="403" t="s">
        <v>250</v>
      </c>
      <c r="K8" s="402"/>
      <c r="L8" s="403" t="s">
        <v>406</v>
      </c>
      <c r="M8" s="402"/>
      <c r="N8" s="403" t="s">
        <v>403</v>
      </c>
      <c r="O8" s="402"/>
      <c r="P8" s="399" t="s">
        <v>405</v>
      </c>
      <c r="Q8" s="399"/>
      <c r="R8" s="403" t="s">
        <v>251</v>
      </c>
      <c r="S8" s="402"/>
      <c r="T8" s="399" t="s">
        <v>252</v>
      </c>
      <c r="U8" s="399"/>
      <c r="V8" s="108" t="s">
        <v>253</v>
      </c>
      <c r="W8" s="108" t="s">
        <v>396</v>
      </c>
      <c r="X8" s="108" t="s">
        <v>253</v>
      </c>
      <c r="Y8" s="108" t="s">
        <v>301</v>
      </c>
      <c r="Z8" s="108" t="s">
        <v>302</v>
      </c>
      <c r="AA8" s="108" t="s">
        <v>254</v>
      </c>
      <c r="AB8" s="108" t="s">
        <v>443</v>
      </c>
      <c r="AC8" s="109" t="s">
        <v>444</v>
      </c>
      <c r="AD8" s="108" t="s">
        <v>397</v>
      </c>
      <c r="AE8" s="108" t="s">
        <v>255</v>
      </c>
      <c r="AF8" s="399" t="s">
        <v>398</v>
      </c>
      <c r="AG8" s="399"/>
      <c r="AH8" s="399" t="s">
        <v>305</v>
      </c>
      <c r="AI8" s="399"/>
      <c r="AJ8" s="141" t="s">
        <v>400</v>
      </c>
      <c r="AK8" s="108" t="s">
        <v>399</v>
      </c>
    </row>
    <row r="9" spans="1:38" ht="15" customHeight="1">
      <c r="A9" s="399"/>
      <c r="B9" s="401"/>
      <c r="C9" s="401"/>
      <c r="D9" s="401"/>
      <c r="E9" s="401"/>
      <c r="F9" s="110" t="s">
        <v>231</v>
      </c>
      <c r="G9" s="110" t="s">
        <v>232</v>
      </c>
      <c r="H9" s="110" t="s">
        <v>231</v>
      </c>
      <c r="I9" s="110" t="s">
        <v>232</v>
      </c>
      <c r="J9" s="110" t="s">
        <v>231</v>
      </c>
      <c r="K9" s="110" t="s">
        <v>232</v>
      </c>
      <c r="L9" s="110" t="s">
        <v>231</v>
      </c>
      <c r="M9" s="110" t="s">
        <v>232</v>
      </c>
      <c r="N9" s="110" t="s">
        <v>231</v>
      </c>
      <c r="O9" s="110" t="s">
        <v>232</v>
      </c>
      <c r="P9" s="110" t="s">
        <v>231</v>
      </c>
      <c r="Q9" s="110" t="s">
        <v>232</v>
      </c>
      <c r="R9" s="111" t="s">
        <v>231</v>
      </c>
      <c r="S9" s="111" t="s">
        <v>232</v>
      </c>
      <c r="T9" s="110" t="s">
        <v>231</v>
      </c>
      <c r="U9" s="110" t="s">
        <v>232</v>
      </c>
      <c r="V9" s="110"/>
      <c r="W9" s="110"/>
      <c r="X9" s="110"/>
      <c r="Y9" s="112"/>
      <c r="Z9" s="112"/>
      <c r="AA9" s="112"/>
      <c r="AB9" s="112"/>
      <c r="AC9" s="112"/>
      <c r="AD9" s="112"/>
      <c r="AE9" s="32"/>
      <c r="AF9" s="110" t="s">
        <v>231</v>
      </c>
      <c r="AG9" s="110" t="s">
        <v>232</v>
      </c>
      <c r="AH9" s="110" t="s">
        <v>231</v>
      </c>
      <c r="AI9" s="110" t="s">
        <v>232</v>
      </c>
      <c r="AJ9" s="110"/>
      <c r="AK9" s="32" t="s">
        <v>232</v>
      </c>
    </row>
    <row r="10" spans="1:38" ht="19.5" customHeight="1">
      <c r="A10" s="113"/>
      <c r="B10" s="110"/>
      <c r="C10" s="110"/>
      <c r="D10" s="110"/>
      <c r="E10" s="110"/>
      <c r="F10" s="114"/>
      <c r="G10" s="110"/>
      <c r="H10" s="114"/>
      <c r="I10" s="110"/>
      <c r="J10" s="114"/>
      <c r="K10" s="110"/>
      <c r="L10" s="110"/>
      <c r="M10" s="110"/>
      <c r="N10" s="110"/>
      <c r="O10" s="110"/>
      <c r="P10" s="114"/>
      <c r="Q10" s="110"/>
      <c r="R10" s="114"/>
      <c r="S10" s="110"/>
      <c r="T10" s="114"/>
      <c r="U10" s="110"/>
      <c r="V10" s="110"/>
      <c r="W10" s="110"/>
      <c r="X10" s="110"/>
      <c r="Y10" s="112"/>
      <c r="Z10" s="112"/>
      <c r="AA10" s="112"/>
      <c r="AB10" s="112"/>
      <c r="AC10" s="31"/>
      <c r="AD10" s="31"/>
      <c r="AE10" s="112"/>
      <c r="AF10" s="112"/>
      <c r="AG10" s="112"/>
      <c r="AH10" s="110"/>
      <c r="AI10" s="110"/>
      <c r="AJ10" s="110"/>
      <c r="AK10" s="112"/>
    </row>
    <row r="11" spans="1:38" ht="18" customHeight="1">
      <c r="A11" s="113"/>
      <c r="B11" s="110"/>
      <c r="C11" s="110"/>
      <c r="D11" s="110"/>
      <c r="E11" s="110"/>
      <c r="F11" s="114"/>
      <c r="G11" s="110"/>
      <c r="H11" s="114"/>
      <c r="I11" s="110"/>
      <c r="J11" s="114"/>
      <c r="K11" s="110"/>
      <c r="L11" s="110"/>
      <c r="M11" s="110"/>
      <c r="N11" s="110"/>
      <c r="O11" s="110"/>
      <c r="P11" s="114"/>
      <c r="Q11" s="110"/>
      <c r="R11" s="114"/>
      <c r="S11" s="110"/>
      <c r="T11" s="114"/>
      <c r="U11" s="110"/>
      <c r="V11" s="110"/>
      <c r="W11" s="110"/>
      <c r="X11" s="110"/>
      <c r="Y11" s="112"/>
      <c r="Z11" s="112"/>
      <c r="AA11" s="112"/>
      <c r="AB11" s="112"/>
      <c r="AC11" s="31"/>
      <c r="AD11" s="31"/>
      <c r="AE11" s="112"/>
      <c r="AF11" s="112"/>
      <c r="AG11" s="112"/>
      <c r="AH11" s="110"/>
      <c r="AI11" s="110"/>
      <c r="AJ11" s="110"/>
      <c r="AK11" s="112"/>
    </row>
    <row r="12" spans="1:38" ht="32.25" customHeight="1">
      <c r="A12" s="113"/>
      <c r="B12" s="110"/>
      <c r="C12" s="110"/>
      <c r="D12" s="110"/>
      <c r="E12" s="110"/>
      <c r="F12" s="114"/>
      <c r="G12" s="110"/>
      <c r="H12" s="114"/>
      <c r="I12" s="110"/>
      <c r="J12" s="114"/>
      <c r="K12" s="110"/>
      <c r="L12" s="110"/>
      <c r="M12" s="110"/>
      <c r="N12" s="110"/>
      <c r="O12" s="110"/>
      <c r="P12" s="114"/>
      <c r="Q12" s="110"/>
      <c r="R12" s="114"/>
      <c r="S12" s="110"/>
      <c r="T12" s="114"/>
      <c r="U12" s="110"/>
      <c r="V12" s="110"/>
      <c r="W12" s="110"/>
      <c r="X12" s="110"/>
      <c r="Y12" s="112"/>
      <c r="Z12" s="112"/>
      <c r="AA12" s="112"/>
      <c r="AB12" s="112"/>
      <c r="AC12" s="31"/>
      <c r="AD12" s="31"/>
      <c r="AE12" s="112"/>
      <c r="AF12" s="112"/>
      <c r="AG12" s="112"/>
      <c r="AH12" s="110"/>
      <c r="AI12" s="110"/>
      <c r="AJ12" s="110"/>
      <c r="AK12" s="112"/>
    </row>
    <row r="13" spans="1:38" ht="27" customHeight="1">
      <c r="A13" s="113"/>
      <c r="B13" s="110"/>
      <c r="C13" s="110"/>
      <c r="D13" s="110"/>
      <c r="E13" s="110"/>
      <c r="F13" s="114"/>
      <c r="G13" s="110"/>
      <c r="H13" s="114"/>
      <c r="I13" s="110"/>
      <c r="J13" s="114"/>
      <c r="K13" s="110"/>
      <c r="L13" s="110"/>
      <c r="M13" s="110"/>
      <c r="N13" s="110"/>
      <c r="O13" s="110"/>
      <c r="P13" s="114"/>
      <c r="Q13" s="110"/>
      <c r="R13" s="114"/>
      <c r="S13" s="110"/>
      <c r="T13" s="114"/>
      <c r="U13" s="110"/>
      <c r="V13" s="110"/>
      <c r="W13" s="110"/>
      <c r="X13" s="110"/>
      <c r="Y13" s="112"/>
      <c r="Z13" s="112"/>
      <c r="AA13" s="112"/>
      <c r="AB13" s="112"/>
      <c r="AC13" s="31"/>
      <c r="AD13" s="31"/>
      <c r="AE13" s="112"/>
      <c r="AF13" s="112"/>
      <c r="AG13" s="112"/>
      <c r="AH13" s="110"/>
      <c r="AI13" s="110"/>
      <c r="AJ13" s="110"/>
      <c r="AK13" s="112"/>
    </row>
    <row r="14" spans="1:38" ht="47.25" customHeight="1">
      <c r="A14" s="113"/>
      <c r="B14" s="110"/>
      <c r="C14" s="110"/>
      <c r="D14" s="110"/>
      <c r="E14" s="110"/>
      <c r="F14" s="114"/>
      <c r="G14" s="110"/>
      <c r="H14" s="114"/>
      <c r="I14" s="110"/>
      <c r="J14" s="114"/>
      <c r="K14" s="110"/>
      <c r="L14" s="110"/>
      <c r="M14" s="110"/>
      <c r="N14" s="110"/>
      <c r="O14" s="110"/>
      <c r="P14" s="114"/>
      <c r="Q14" s="110"/>
      <c r="R14" s="114"/>
      <c r="S14" s="110"/>
      <c r="T14" s="114"/>
      <c r="U14" s="110"/>
      <c r="V14" s="110"/>
      <c r="W14" s="110"/>
      <c r="X14" s="110"/>
      <c r="Y14" s="112"/>
      <c r="Z14" s="112"/>
      <c r="AA14" s="112"/>
      <c r="AB14" s="112"/>
      <c r="AC14" s="31"/>
      <c r="AD14" s="31"/>
      <c r="AE14" s="112"/>
      <c r="AF14" s="112"/>
      <c r="AG14" s="112"/>
      <c r="AH14" s="110"/>
      <c r="AI14" s="110"/>
      <c r="AJ14" s="110"/>
      <c r="AK14" s="112"/>
    </row>
    <row r="15" spans="1:38" ht="20.25" customHeight="1">
      <c r="A15" s="115"/>
      <c r="B15" s="110"/>
      <c r="C15" s="110"/>
      <c r="D15" s="110"/>
      <c r="E15" s="110"/>
      <c r="F15" s="114"/>
      <c r="G15" s="110"/>
      <c r="H15" s="114"/>
      <c r="I15" s="110"/>
      <c r="J15" s="114"/>
      <c r="K15" s="110"/>
      <c r="L15" s="110"/>
      <c r="M15" s="110"/>
      <c r="N15" s="110"/>
      <c r="O15" s="110"/>
      <c r="P15" s="114"/>
      <c r="Q15" s="110"/>
      <c r="R15" s="114"/>
      <c r="S15" s="110"/>
      <c r="T15" s="114"/>
      <c r="U15" s="110"/>
      <c r="V15" s="110"/>
      <c r="W15" s="110"/>
      <c r="X15" s="110"/>
      <c r="Y15" s="112"/>
      <c r="Z15" s="112"/>
      <c r="AA15" s="112"/>
      <c r="AB15" s="112"/>
      <c r="AC15" s="31"/>
      <c r="AD15" s="31"/>
      <c r="AE15" s="112"/>
      <c r="AF15" s="112"/>
      <c r="AG15" s="112"/>
      <c r="AH15" s="110"/>
      <c r="AI15" s="110"/>
      <c r="AJ15" s="110"/>
      <c r="AK15" s="112"/>
    </row>
    <row r="16" spans="1:38" s="117" customFormat="1" ht="32.25" customHeight="1">
      <c r="A16" s="116" t="s">
        <v>256</v>
      </c>
      <c r="B16" s="112">
        <f>SUM(B10:B15)</f>
        <v>0</v>
      </c>
      <c r="C16" s="112">
        <f t="shared" ref="C16:D16" si="0">SUM(C10:C15)</f>
        <v>0</v>
      </c>
      <c r="D16" s="112">
        <f t="shared" si="0"/>
        <v>0</v>
      </c>
      <c r="E16" s="112">
        <f>SUM(E10:E15)</f>
        <v>0</v>
      </c>
      <c r="F16" s="112"/>
      <c r="G16" s="112">
        <f>SUM(G10:G15)</f>
        <v>0</v>
      </c>
      <c r="H16" s="112"/>
      <c r="I16" s="112">
        <f>SUM(I10:I15)</f>
        <v>0</v>
      </c>
      <c r="J16" s="112"/>
      <c r="K16" s="112">
        <f>SUM(K10:K15)</f>
        <v>0</v>
      </c>
      <c r="L16" s="112"/>
      <c r="M16" s="112">
        <f>SUM(M10:M15)</f>
        <v>0</v>
      </c>
      <c r="N16" s="112"/>
      <c r="O16" s="112">
        <f>SUM(O10:O15)</f>
        <v>0</v>
      </c>
      <c r="P16" s="112"/>
      <c r="Q16" s="112">
        <f>SUM(Q10:Q15)</f>
        <v>0</v>
      </c>
      <c r="R16" s="112"/>
      <c r="S16" s="112">
        <f>SUM(S10:S15)</f>
        <v>0</v>
      </c>
      <c r="T16" s="112"/>
      <c r="U16" s="112">
        <f t="shared" ref="U16:AA16" si="1">SUM(U10:U15)</f>
        <v>0</v>
      </c>
      <c r="V16" s="112">
        <f t="shared" si="1"/>
        <v>0</v>
      </c>
      <c r="W16" s="112">
        <f t="shared" si="1"/>
        <v>0</v>
      </c>
      <c r="X16" s="112">
        <f t="shared" si="1"/>
        <v>0</v>
      </c>
      <c r="Y16" s="112">
        <f t="shared" si="1"/>
        <v>0</v>
      </c>
      <c r="Z16" s="112">
        <f t="shared" si="1"/>
        <v>0</v>
      </c>
      <c r="AA16" s="112">
        <f t="shared" si="1"/>
        <v>0</v>
      </c>
      <c r="AB16" s="112"/>
      <c r="AC16" s="112">
        <f t="shared" ref="AC16:AD16" si="2">SUM(AC10:AC15)</f>
        <v>0</v>
      </c>
      <c r="AD16" s="112">
        <f t="shared" si="2"/>
        <v>0</v>
      </c>
      <c r="AE16" s="112">
        <f>SUM(AE10:AE15)</f>
        <v>0</v>
      </c>
      <c r="AF16" s="112" t="s">
        <v>401</v>
      </c>
      <c r="AG16" s="112">
        <f t="shared" ref="AG16:AK16" si="3">SUM(AG10:AG15)</f>
        <v>0</v>
      </c>
      <c r="AH16" s="112" t="s">
        <v>401</v>
      </c>
      <c r="AI16" s="112">
        <f t="shared" si="3"/>
        <v>0</v>
      </c>
      <c r="AJ16" s="112">
        <f t="shared" si="3"/>
        <v>0</v>
      </c>
      <c r="AK16" s="112">
        <f t="shared" si="3"/>
        <v>0</v>
      </c>
    </row>
    <row r="17" spans="1:36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33"/>
      <c r="AD17" s="33"/>
      <c r="AE17" s="27"/>
      <c r="AF17" s="27"/>
      <c r="AG17" s="27"/>
      <c r="AH17" s="27"/>
      <c r="AI17" s="27"/>
      <c r="AJ17" s="27"/>
    </row>
    <row r="18" spans="1:36">
      <c r="A18" s="27" t="s">
        <v>257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33"/>
      <c r="AD18" s="33"/>
      <c r="AE18" s="27"/>
      <c r="AF18" s="27"/>
      <c r="AG18" s="27"/>
      <c r="AH18" s="27"/>
      <c r="AI18" s="27"/>
      <c r="AJ18" s="27"/>
    </row>
    <row r="19" spans="1:36" ht="15" customHeight="1">
      <c r="A19" s="392"/>
      <c r="B19" s="392"/>
      <c r="C19" s="392"/>
      <c r="D19" s="392"/>
      <c r="E19" s="392"/>
      <c r="F19" s="392"/>
      <c r="G19" s="392"/>
      <c r="H19" s="392"/>
      <c r="I19" s="392"/>
      <c r="J19" s="392"/>
      <c r="K19" s="27"/>
      <c r="L19" s="27"/>
      <c r="M19" s="27"/>
      <c r="N19" s="27"/>
      <c r="O19" s="27"/>
      <c r="P19" s="27"/>
      <c r="Q19" s="34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33"/>
      <c r="AD19" s="33"/>
      <c r="AE19" s="27"/>
      <c r="AF19" s="27"/>
      <c r="AG19" s="27"/>
      <c r="AH19" s="27"/>
      <c r="AI19" s="27"/>
      <c r="AJ19" s="27"/>
    </row>
    <row r="20" spans="1:36" ht="15" customHeight="1">
      <c r="A20" s="392" t="s">
        <v>31</v>
      </c>
      <c r="B20" s="392"/>
      <c r="C20" s="392"/>
      <c r="D20" s="392"/>
      <c r="E20" s="392"/>
      <c r="F20" s="392"/>
      <c r="G20" s="392"/>
      <c r="H20" s="392"/>
      <c r="I20" s="392"/>
      <c r="J20" s="392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33"/>
      <c r="AD20" s="33"/>
      <c r="AE20" s="27"/>
      <c r="AF20" s="27"/>
      <c r="AG20" s="27"/>
      <c r="AH20" s="27"/>
      <c r="AI20" s="27"/>
      <c r="AJ20" s="27"/>
    </row>
    <row r="21" spans="1:36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33"/>
      <c r="AD21" s="33"/>
      <c r="AE21" s="27"/>
      <c r="AF21" s="27"/>
      <c r="AG21" s="27"/>
      <c r="AH21" s="27"/>
      <c r="AI21" s="27"/>
      <c r="AJ21" s="27"/>
    </row>
    <row r="22" spans="1:36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33"/>
      <c r="AD22" s="33"/>
      <c r="AE22" s="27"/>
      <c r="AF22" s="27"/>
      <c r="AG22" s="27"/>
      <c r="AH22" s="27"/>
      <c r="AI22" s="27"/>
      <c r="AJ22" s="27"/>
    </row>
    <row r="23" spans="1:36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33"/>
      <c r="AD23" s="33"/>
      <c r="AE23" s="27"/>
      <c r="AF23" s="27"/>
      <c r="AG23" s="27"/>
      <c r="AH23" s="27"/>
      <c r="AI23" s="27"/>
      <c r="AJ23" s="27"/>
    </row>
    <row r="24" spans="1:36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33"/>
      <c r="AD24" s="33"/>
      <c r="AE24" s="27"/>
      <c r="AF24" s="27"/>
      <c r="AG24" s="27"/>
      <c r="AH24" s="27"/>
      <c r="AI24" s="27"/>
      <c r="AJ24" s="27"/>
    </row>
    <row r="25" spans="1:36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33"/>
      <c r="AD25" s="33"/>
      <c r="AE25" s="27"/>
      <c r="AF25" s="27"/>
      <c r="AG25" s="27"/>
      <c r="AH25" s="27"/>
      <c r="AI25" s="27"/>
      <c r="AJ25" s="27"/>
    </row>
  </sheetData>
  <mergeCells count="21">
    <mergeCell ref="AI1:AK1"/>
    <mergeCell ref="A3:AK3"/>
    <mergeCell ref="A4:AK4"/>
    <mergeCell ref="A5:AK5"/>
    <mergeCell ref="T8:U8"/>
    <mergeCell ref="A19:J19"/>
    <mergeCell ref="A20:J20"/>
    <mergeCell ref="AH8:AI8"/>
    <mergeCell ref="A8:A9"/>
    <mergeCell ref="B8:B9"/>
    <mergeCell ref="E8:E9"/>
    <mergeCell ref="F8:G8"/>
    <mergeCell ref="H8:I8"/>
    <mergeCell ref="J8:K8"/>
    <mergeCell ref="P8:Q8"/>
    <mergeCell ref="R8:S8"/>
    <mergeCell ref="L8:M8"/>
    <mergeCell ref="N8:O8"/>
    <mergeCell ref="AF8:AG8"/>
    <mergeCell ref="C8:C9"/>
    <mergeCell ref="D8:D9"/>
  </mergeCells>
  <pageMargins left="0.11811023622047245" right="0.11811023622047245" top="0.94488188976377963" bottom="0.74803149606299213" header="0.31496062992125984" footer="0.31496062992125984"/>
  <pageSetup paperSize="9" scale="3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9"/>
  <sheetViews>
    <sheetView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A3" sqref="A3:AD3"/>
    </sheetView>
  </sheetViews>
  <sheetFormatPr defaultRowHeight="12" outlineLevelCol="1"/>
  <cols>
    <col min="1" max="1" width="24.140625" style="25" customWidth="1"/>
    <col min="2" max="4" width="10.5703125" style="25" customWidth="1"/>
    <col min="5" max="5" width="15.42578125" style="25" customWidth="1"/>
    <col min="6" max="6" width="7" style="25" customWidth="1" outlineLevel="1"/>
    <col min="7" max="7" width="11.85546875" style="25" customWidth="1" outlineLevel="1"/>
    <col min="8" max="8" width="5.140625" style="25" customWidth="1" outlineLevel="1"/>
    <col min="9" max="9" width="13.5703125" style="25" customWidth="1" outlineLevel="1"/>
    <col min="10" max="10" width="5.28515625" style="25" customWidth="1" outlineLevel="1"/>
    <col min="11" max="11" width="14.7109375" style="25" customWidth="1" outlineLevel="1"/>
    <col min="12" max="12" width="5.28515625" style="25" customWidth="1" outlineLevel="1"/>
    <col min="13" max="13" width="14.7109375" style="25" customWidth="1" outlineLevel="1"/>
    <col min="14" max="14" width="5.42578125" style="25" customWidth="1" outlineLevel="1"/>
    <col min="15" max="15" width="13.42578125" style="25" customWidth="1" outlineLevel="1"/>
    <col min="16" max="16" width="4.7109375" style="25" customWidth="1" outlineLevel="1"/>
    <col min="17" max="17" width="12.140625" style="25" customWidth="1" outlineLevel="1"/>
    <col min="18" max="18" width="5" style="25" customWidth="1" outlineLevel="1"/>
    <col min="19" max="19" width="10.85546875" style="25" customWidth="1" outlineLevel="1"/>
    <col min="20" max="20" width="13.42578125" style="25" customWidth="1" outlineLevel="1"/>
    <col min="21" max="21" width="15.5703125" style="25" customWidth="1" outlineLevel="1"/>
    <col min="22" max="22" width="16" style="25" customWidth="1" outlineLevel="1"/>
    <col min="23" max="23" width="18.42578125" style="26" customWidth="1" outlineLevel="1"/>
    <col min="24" max="24" width="16.42578125" style="26" customWidth="1" outlineLevel="1"/>
    <col min="25" max="25" width="14.28515625" style="25" customWidth="1"/>
    <col min="26" max="26" width="6.28515625" style="25" customWidth="1"/>
    <col min="27" max="27" width="15.140625" style="25" customWidth="1"/>
    <col min="28" max="28" width="13.85546875" style="25" customWidth="1"/>
    <col min="29" max="29" width="2.140625" style="25" customWidth="1"/>
    <col min="30" max="30" width="9.140625" style="25"/>
    <col min="31" max="31" width="12.85546875" style="25" customWidth="1"/>
    <col min="32" max="16384" width="9.140625" style="25"/>
  </cols>
  <sheetData>
    <row r="1" spans="1:30" ht="15">
      <c r="AB1" s="157" t="s">
        <v>421</v>
      </c>
      <c r="AC1" s="155"/>
      <c r="AD1" s="156"/>
    </row>
    <row r="3" spans="1:30">
      <c r="A3" s="406" t="s">
        <v>404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  <c r="U3" s="406"/>
      <c r="V3" s="406"/>
      <c r="W3" s="406"/>
      <c r="X3" s="406"/>
      <c r="Y3" s="406"/>
      <c r="Z3" s="406"/>
      <c r="AA3" s="406"/>
      <c r="AB3" s="406"/>
      <c r="AC3" s="406"/>
      <c r="AD3" s="406"/>
    </row>
    <row r="4" spans="1:30">
      <c r="A4" s="406"/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  <c r="AB4" s="406"/>
    </row>
    <row r="5" spans="1:30">
      <c r="A5" s="406"/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406"/>
      <c r="Z5" s="406"/>
      <c r="AA5" s="406"/>
      <c r="AB5" s="406"/>
    </row>
    <row r="6" spans="1:30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8"/>
      <c r="X6" s="28"/>
      <c r="Y6" s="27"/>
      <c r="Z6" s="27"/>
      <c r="AA6" s="27"/>
    </row>
    <row r="7" spans="1:30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9"/>
      <c r="X7" s="30"/>
      <c r="Y7" s="27"/>
      <c r="Z7" s="27"/>
      <c r="AA7" s="27"/>
    </row>
    <row r="8" spans="1:30" ht="85.5" customHeight="1">
      <c r="A8" s="399" t="s">
        <v>247</v>
      </c>
      <c r="B8" s="400" t="s">
        <v>467</v>
      </c>
      <c r="C8" s="400" t="s">
        <v>468</v>
      </c>
      <c r="D8" s="400" t="s">
        <v>469</v>
      </c>
      <c r="E8" s="400" t="s">
        <v>248</v>
      </c>
      <c r="F8" s="402" t="s">
        <v>422</v>
      </c>
      <c r="G8" s="399"/>
      <c r="H8" s="399" t="s">
        <v>423</v>
      </c>
      <c r="I8" s="399"/>
      <c r="J8" s="403" t="s">
        <v>427</v>
      </c>
      <c r="K8" s="402"/>
      <c r="L8" s="399" t="s">
        <v>426</v>
      </c>
      <c r="M8" s="399"/>
      <c r="N8" s="399" t="s">
        <v>428</v>
      </c>
      <c r="O8" s="399"/>
      <c r="P8" s="403" t="s">
        <v>424</v>
      </c>
      <c r="Q8" s="402"/>
      <c r="R8" s="399" t="s">
        <v>425</v>
      </c>
      <c r="S8" s="399"/>
      <c r="T8" s="158" t="s">
        <v>253</v>
      </c>
      <c r="U8" s="108" t="s">
        <v>418</v>
      </c>
      <c r="V8" s="108" t="s">
        <v>254</v>
      </c>
      <c r="W8" s="109" t="s">
        <v>444</v>
      </c>
      <c r="X8" s="108" t="s">
        <v>419</v>
      </c>
      <c r="Y8" s="108" t="s">
        <v>255</v>
      </c>
      <c r="Z8" s="399" t="s">
        <v>39</v>
      </c>
      <c r="AA8" s="399"/>
      <c r="AB8" s="108" t="s">
        <v>420</v>
      </c>
    </row>
    <row r="9" spans="1:30" ht="35.25" customHeight="1">
      <c r="A9" s="399"/>
      <c r="B9" s="401"/>
      <c r="C9" s="401"/>
      <c r="D9" s="401"/>
      <c r="E9" s="401"/>
      <c r="F9" s="110" t="s">
        <v>231</v>
      </c>
      <c r="G9" s="110" t="s">
        <v>232</v>
      </c>
      <c r="H9" s="110" t="s">
        <v>231</v>
      </c>
      <c r="I9" s="110" t="s">
        <v>232</v>
      </c>
      <c r="J9" s="110" t="s">
        <v>231</v>
      </c>
      <c r="K9" s="110" t="s">
        <v>232</v>
      </c>
      <c r="L9" s="110" t="s">
        <v>231</v>
      </c>
      <c r="M9" s="110" t="s">
        <v>232</v>
      </c>
      <c r="N9" s="110" t="s">
        <v>231</v>
      </c>
      <c r="O9" s="110" t="s">
        <v>232</v>
      </c>
      <c r="P9" s="158" t="s">
        <v>231</v>
      </c>
      <c r="Q9" s="158" t="s">
        <v>232</v>
      </c>
      <c r="R9" s="110" t="s">
        <v>231</v>
      </c>
      <c r="S9" s="110" t="s">
        <v>232</v>
      </c>
      <c r="T9" s="110" t="s">
        <v>232</v>
      </c>
      <c r="U9" s="112" t="s">
        <v>232</v>
      </c>
      <c r="V9" s="112" t="s">
        <v>232</v>
      </c>
      <c r="W9" s="112" t="s">
        <v>232</v>
      </c>
      <c r="X9" s="112" t="s">
        <v>232</v>
      </c>
      <c r="Y9" s="112"/>
      <c r="Z9" s="110" t="s">
        <v>231</v>
      </c>
      <c r="AA9" s="110" t="s">
        <v>232</v>
      </c>
      <c r="AB9" s="112"/>
    </row>
    <row r="10" spans="1:30" ht="36" customHeight="1">
      <c r="A10" s="113"/>
      <c r="B10" s="110"/>
      <c r="C10" s="110"/>
      <c r="D10" s="110"/>
      <c r="E10" s="110"/>
      <c r="F10" s="114">
        <v>30</v>
      </c>
      <c r="G10" s="110"/>
      <c r="H10" s="114">
        <v>30</v>
      </c>
      <c r="I10" s="110"/>
      <c r="J10" s="114"/>
      <c r="K10" s="110"/>
      <c r="L10" s="114">
        <v>0</v>
      </c>
      <c r="M10" s="110"/>
      <c r="N10" s="114">
        <v>20</v>
      </c>
      <c r="O10" s="110"/>
      <c r="P10" s="114"/>
      <c r="Q10" s="110"/>
      <c r="R10" s="114"/>
      <c r="S10" s="110"/>
      <c r="T10" s="110"/>
      <c r="U10" s="112"/>
      <c r="V10" s="112"/>
      <c r="W10" s="110"/>
      <c r="X10" s="32"/>
      <c r="Y10" s="112">
        <f t="shared" ref="Y10:Y16" si="0">X10*B10</f>
        <v>0</v>
      </c>
      <c r="Z10" s="110">
        <v>30.2</v>
      </c>
      <c r="AA10" s="110">
        <f t="shared" ref="AA10:AA16" si="1">Y10*Z10%</f>
        <v>0</v>
      </c>
      <c r="AB10" s="112">
        <f t="shared" ref="AB10:AB16" si="2">Y10+AA10</f>
        <v>0</v>
      </c>
    </row>
    <row r="11" spans="1:30" ht="35.25" customHeight="1">
      <c r="A11" s="113"/>
      <c r="B11" s="110"/>
      <c r="C11" s="110"/>
      <c r="D11" s="110"/>
      <c r="E11" s="110"/>
      <c r="F11" s="114">
        <v>30</v>
      </c>
      <c r="G11" s="110"/>
      <c r="H11" s="114">
        <v>30</v>
      </c>
      <c r="I11" s="110"/>
      <c r="J11" s="114"/>
      <c r="K11" s="110"/>
      <c r="L11" s="114">
        <v>0</v>
      </c>
      <c r="M11" s="110"/>
      <c r="N11" s="114">
        <v>20</v>
      </c>
      <c r="O11" s="110"/>
      <c r="P11" s="114"/>
      <c r="Q11" s="110"/>
      <c r="R11" s="114"/>
      <c r="S11" s="110"/>
      <c r="T11" s="110"/>
      <c r="U11" s="112"/>
      <c r="V11" s="112"/>
      <c r="W11" s="110"/>
      <c r="X11" s="32"/>
      <c r="Y11" s="112">
        <f t="shared" si="0"/>
        <v>0</v>
      </c>
      <c r="Z11" s="110">
        <v>30.2</v>
      </c>
      <c r="AA11" s="110">
        <f t="shared" si="1"/>
        <v>0</v>
      </c>
      <c r="AB11" s="112">
        <f t="shared" si="2"/>
        <v>0</v>
      </c>
    </row>
    <row r="12" spans="1:30" ht="32.25" customHeight="1">
      <c r="A12" s="113"/>
      <c r="B12" s="110"/>
      <c r="C12" s="110"/>
      <c r="D12" s="110"/>
      <c r="E12" s="110"/>
      <c r="F12" s="114">
        <v>30</v>
      </c>
      <c r="G12" s="110"/>
      <c r="H12" s="114">
        <v>30</v>
      </c>
      <c r="I12" s="110"/>
      <c r="J12" s="114"/>
      <c r="K12" s="110"/>
      <c r="L12" s="114">
        <v>0</v>
      </c>
      <c r="M12" s="110"/>
      <c r="N12" s="114">
        <v>20</v>
      </c>
      <c r="O12" s="110"/>
      <c r="P12" s="114"/>
      <c r="Q12" s="110"/>
      <c r="R12" s="114"/>
      <c r="S12" s="110"/>
      <c r="T12" s="110"/>
      <c r="U12" s="112"/>
      <c r="V12" s="112"/>
      <c r="W12" s="110"/>
      <c r="X12" s="32"/>
      <c r="Y12" s="112">
        <f t="shared" si="0"/>
        <v>0</v>
      </c>
      <c r="Z12" s="110">
        <v>30.2</v>
      </c>
      <c r="AA12" s="110">
        <f t="shared" si="1"/>
        <v>0</v>
      </c>
      <c r="AB12" s="112">
        <f t="shared" si="2"/>
        <v>0</v>
      </c>
    </row>
    <row r="13" spans="1:30" ht="32.25" customHeight="1">
      <c r="A13" s="113"/>
      <c r="B13" s="110"/>
      <c r="C13" s="110"/>
      <c r="D13" s="110"/>
      <c r="E13" s="110"/>
      <c r="F13" s="114">
        <v>30</v>
      </c>
      <c r="G13" s="110"/>
      <c r="H13" s="114">
        <v>30</v>
      </c>
      <c r="I13" s="110"/>
      <c r="J13" s="114"/>
      <c r="K13" s="110"/>
      <c r="L13" s="114">
        <v>0</v>
      </c>
      <c r="M13" s="110"/>
      <c r="N13" s="114">
        <v>20</v>
      </c>
      <c r="O13" s="110"/>
      <c r="P13" s="114"/>
      <c r="Q13" s="110"/>
      <c r="R13" s="114"/>
      <c r="S13" s="110"/>
      <c r="T13" s="110"/>
      <c r="U13" s="112"/>
      <c r="V13" s="112"/>
      <c r="W13" s="110"/>
      <c r="X13" s="32"/>
      <c r="Y13" s="112">
        <f t="shared" si="0"/>
        <v>0</v>
      </c>
      <c r="Z13" s="110">
        <v>30.2</v>
      </c>
      <c r="AA13" s="110">
        <f t="shared" si="1"/>
        <v>0</v>
      </c>
      <c r="AB13" s="112">
        <f t="shared" si="2"/>
        <v>0</v>
      </c>
    </row>
    <row r="14" spans="1:30" ht="34.5" customHeight="1">
      <c r="A14" s="113"/>
      <c r="B14" s="110"/>
      <c r="C14" s="110"/>
      <c r="D14" s="110"/>
      <c r="E14" s="110"/>
      <c r="F14" s="114">
        <v>30</v>
      </c>
      <c r="G14" s="110"/>
      <c r="H14" s="114">
        <v>30</v>
      </c>
      <c r="I14" s="110"/>
      <c r="J14" s="114"/>
      <c r="K14" s="110"/>
      <c r="L14" s="114"/>
      <c r="M14" s="160"/>
      <c r="N14" s="114">
        <v>20</v>
      </c>
      <c r="O14" s="110"/>
      <c r="P14" s="114"/>
      <c r="Q14" s="110"/>
      <c r="R14" s="114"/>
      <c r="S14" s="110"/>
      <c r="T14" s="110"/>
      <c r="U14" s="112"/>
      <c r="V14" s="112"/>
      <c r="W14" s="110"/>
      <c r="X14" s="32"/>
      <c r="Y14" s="112">
        <f t="shared" si="0"/>
        <v>0</v>
      </c>
      <c r="Z14" s="110">
        <v>30.2</v>
      </c>
      <c r="AA14" s="110">
        <f>Y14*Z14%</f>
        <v>0</v>
      </c>
      <c r="AB14" s="112">
        <f t="shared" si="2"/>
        <v>0</v>
      </c>
    </row>
    <row r="15" spans="1:30" ht="47.25" customHeight="1">
      <c r="A15" s="113"/>
      <c r="B15" s="110"/>
      <c r="C15" s="110"/>
      <c r="D15" s="110"/>
      <c r="E15" s="110"/>
      <c r="F15" s="114">
        <v>30</v>
      </c>
      <c r="G15" s="110"/>
      <c r="H15" s="114">
        <v>30</v>
      </c>
      <c r="I15" s="110"/>
      <c r="J15" s="114"/>
      <c r="K15" s="110"/>
      <c r="L15" s="114"/>
      <c r="M15" s="160"/>
      <c r="N15" s="114">
        <v>20</v>
      </c>
      <c r="O15" s="110"/>
      <c r="P15" s="114"/>
      <c r="Q15" s="110"/>
      <c r="R15" s="114"/>
      <c r="S15" s="110"/>
      <c r="T15" s="110"/>
      <c r="U15" s="112"/>
      <c r="V15" s="112"/>
      <c r="W15" s="110"/>
      <c r="X15" s="32"/>
      <c r="Y15" s="112">
        <f t="shared" si="0"/>
        <v>0</v>
      </c>
      <c r="Z15" s="110">
        <v>30.2</v>
      </c>
      <c r="AA15" s="110">
        <f t="shared" si="1"/>
        <v>0</v>
      </c>
      <c r="AB15" s="112">
        <f t="shared" si="2"/>
        <v>0</v>
      </c>
    </row>
    <row r="16" spans="1:30" ht="39" customHeight="1">
      <c r="A16" s="115"/>
      <c r="B16" s="110"/>
      <c r="C16" s="110"/>
      <c r="D16" s="110"/>
      <c r="E16" s="110"/>
      <c r="F16" s="114">
        <v>30</v>
      </c>
      <c r="G16" s="110"/>
      <c r="H16" s="114">
        <v>30</v>
      </c>
      <c r="I16" s="110"/>
      <c r="J16" s="114"/>
      <c r="K16" s="110"/>
      <c r="L16" s="114">
        <v>0</v>
      </c>
      <c r="M16" s="110"/>
      <c r="N16" s="114">
        <v>20</v>
      </c>
      <c r="O16" s="110"/>
      <c r="P16" s="114"/>
      <c r="Q16" s="110"/>
      <c r="R16" s="114"/>
      <c r="S16" s="110"/>
      <c r="T16" s="110"/>
      <c r="U16" s="112"/>
      <c r="V16" s="112"/>
      <c r="W16" s="110"/>
      <c r="X16" s="32"/>
      <c r="Y16" s="112">
        <f t="shared" si="0"/>
        <v>0</v>
      </c>
      <c r="Z16" s="110">
        <v>30.2</v>
      </c>
      <c r="AA16" s="110">
        <f t="shared" si="1"/>
        <v>0</v>
      </c>
      <c r="AB16" s="112">
        <f t="shared" si="2"/>
        <v>0</v>
      </c>
    </row>
    <row r="17" spans="1:28" s="161" customFormat="1" ht="32.25" customHeight="1">
      <c r="A17" s="116" t="s">
        <v>290</v>
      </c>
      <c r="B17" s="159">
        <f>SUM(B10:B16)</f>
        <v>0</v>
      </c>
      <c r="C17" s="159"/>
      <c r="D17" s="159"/>
      <c r="E17" s="159">
        <f>SUM(E10:E16)</f>
        <v>0</v>
      </c>
      <c r="F17" s="159"/>
      <c r="G17" s="159">
        <f>SUM(G10:G16)</f>
        <v>0</v>
      </c>
      <c r="H17" s="159"/>
      <c r="I17" s="159">
        <f>SUM(I10:I16)</f>
        <v>0</v>
      </c>
      <c r="J17" s="159"/>
      <c r="K17" s="159">
        <f>SUM(K10:K16)</f>
        <v>0</v>
      </c>
      <c r="L17" s="159"/>
      <c r="M17" s="159">
        <f>SUM(M10:M16)</f>
        <v>0</v>
      </c>
      <c r="N17" s="159"/>
      <c r="O17" s="159">
        <f>SUM(O10:O16)</f>
        <v>0</v>
      </c>
      <c r="P17" s="159"/>
      <c r="Q17" s="159">
        <f>SUM(Q10:Q16)</f>
        <v>0</v>
      </c>
      <c r="R17" s="159"/>
      <c r="S17" s="159">
        <f>SUM(S10:S16)</f>
        <v>0</v>
      </c>
      <c r="T17" s="159">
        <f>SUM(T10:T16)</f>
        <v>0</v>
      </c>
      <c r="U17" s="159">
        <f>SUM(U10:U16)</f>
        <v>0</v>
      </c>
      <c r="V17" s="159">
        <f>SUM(V10:V16)</f>
        <v>0</v>
      </c>
      <c r="W17" s="159">
        <f>SUM(W10:W16)</f>
        <v>0</v>
      </c>
      <c r="X17" s="159">
        <f t="shared" ref="X17" si="3">SUM(X10:X16)</f>
        <v>0</v>
      </c>
      <c r="Y17" s="159">
        <f>SUM(Y10:Y16)</f>
        <v>0</v>
      </c>
      <c r="Z17" s="159"/>
      <c r="AA17" s="159">
        <f>SUM(AA10:AA16)</f>
        <v>0</v>
      </c>
      <c r="AB17" s="159">
        <f>SUM(AB10:AB16)</f>
        <v>0</v>
      </c>
    </row>
    <row r="18" spans="1:28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33"/>
      <c r="X18" s="33"/>
      <c r="Y18" s="27"/>
      <c r="Z18" s="27"/>
      <c r="AA18" s="27"/>
    </row>
    <row r="19" spans="1:28">
      <c r="AB19" s="161"/>
    </row>
  </sheetData>
  <mergeCells count="16">
    <mergeCell ref="A3:AD3"/>
    <mergeCell ref="L8:M8"/>
    <mergeCell ref="N8:O8"/>
    <mergeCell ref="P8:Q8"/>
    <mergeCell ref="R8:S8"/>
    <mergeCell ref="Z8:AA8"/>
    <mergeCell ref="A4:AB4"/>
    <mergeCell ref="A5:AB5"/>
    <mergeCell ref="A8:A9"/>
    <mergeCell ref="B8:B9"/>
    <mergeCell ref="E8:E9"/>
    <mergeCell ref="F8:G8"/>
    <mergeCell ref="H8:I8"/>
    <mergeCell ref="J8:K8"/>
    <mergeCell ref="C8:C9"/>
    <mergeCell ref="D8:D9"/>
  </mergeCells>
  <pageMargins left="0.70866141732283472" right="0.31496062992125984" top="0.35433070866141736" bottom="0.35433070866141736" header="0.31496062992125984" footer="0"/>
  <pageSetup paperSize="9" scale="4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20"/>
  <sheetViews>
    <sheetView zoomScaleNormal="100" workbookViewId="0">
      <selection activeCell="H23" sqref="H23"/>
    </sheetView>
  </sheetViews>
  <sheetFormatPr defaultColWidth="9.28515625" defaultRowHeight="15"/>
  <cols>
    <col min="1" max="1" width="3.85546875" style="183" customWidth="1"/>
    <col min="2" max="2" width="14.7109375" style="183" customWidth="1"/>
    <col min="3" max="3" width="14.5703125" style="183" customWidth="1"/>
    <col min="4" max="4" width="12.140625" style="183" customWidth="1"/>
    <col min="5" max="5" width="14.85546875" style="183" customWidth="1"/>
    <col min="6" max="6" width="12" style="183" customWidth="1"/>
    <col min="7" max="7" width="8.42578125" style="183" customWidth="1"/>
    <col min="8" max="8" width="12.85546875" style="183" customWidth="1"/>
    <col min="9" max="9" width="7" style="183" customWidth="1"/>
    <col min="10" max="10" width="11.5703125" style="183" customWidth="1"/>
    <col min="11" max="11" width="9.28515625" style="183"/>
    <col min="12" max="12" width="13.5703125" style="183" customWidth="1"/>
    <col min="13" max="13" width="15.85546875" style="183" customWidth="1"/>
    <col min="14" max="14" width="16.7109375" style="183" customWidth="1"/>
    <col min="15" max="15" width="17" style="187" customWidth="1"/>
    <col min="16" max="17" width="15" style="187" customWidth="1"/>
    <col min="18" max="18" width="12.7109375" style="187" customWidth="1"/>
    <col min="19" max="19" width="20" style="183" customWidth="1"/>
    <col min="20" max="20" width="12.42578125" style="183" customWidth="1"/>
    <col min="21" max="21" width="11.5703125" style="183" customWidth="1"/>
    <col min="22" max="22" width="8.42578125" style="183" customWidth="1"/>
    <col min="23" max="23" width="17.85546875" style="187" customWidth="1"/>
    <col min="24" max="243" width="9.28515625" style="183"/>
    <col min="244" max="244" width="3.85546875" style="183" customWidth="1"/>
    <col min="245" max="245" width="45.5703125" style="183" customWidth="1"/>
    <col min="246" max="246" width="11.140625" style="183" customWidth="1"/>
    <col min="247" max="247" width="12.7109375" style="183" customWidth="1"/>
    <col min="248" max="248" width="16.42578125" style="183" customWidth="1"/>
    <col min="249" max="249" width="11.42578125" style="183" customWidth="1"/>
    <col min="250" max="250" width="12.85546875" style="183" customWidth="1"/>
    <col min="251" max="251" width="7" style="183" customWidth="1"/>
    <col min="252" max="252" width="11.5703125" style="183" customWidth="1"/>
    <col min="253" max="253" width="9.28515625" style="183"/>
    <col min="254" max="254" width="13.5703125" style="183" customWidth="1"/>
    <col min="255" max="255" width="13" style="183" customWidth="1"/>
    <col min="256" max="256" width="14" style="183" customWidth="1"/>
    <col min="257" max="259" width="15" style="183" customWidth="1"/>
    <col min="260" max="260" width="19.5703125" style="183" customWidth="1"/>
    <col min="261" max="261" width="18.140625" style="183" customWidth="1"/>
    <col min="262" max="262" width="20" style="183" customWidth="1"/>
    <col min="263" max="263" width="21.7109375" style="183" customWidth="1"/>
    <col min="264" max="264" width="16.85546875" style="183" customWidth="1"/>
    <col min="265" max="265" width="17.7109375" style="183" customWidth="1"/>
    <col min="266" max="266" width="16.85546875" style="183" customWidth="1"/>
    <col min="267" max="267" width="18.140625" style="183" customWidth="1"/>
    <col min="268" max="268" width="7.85546875" style="183" customWidth="1"/>
    <col min="269" max="269" width="15.28515625" style="183" customWidth="1"/>
    <col min="270" max="270" width="10.85546875" style="183" customWidth="1"/>
    <col min="271" max="271" width="14.140625" style="183" customWidth="1"/>
    <col min="272" max="272" width="16.7109375" style="183" customWidth="1"/>
    <col min="273" max="273" width="15.5703125" style="183" customWidth="1"/>
    <col min="274" max="499" width="9.28515625" style="183"/>
    <col min="500" max="500" width="3.85546875" style="183" customWidth="1"/>
    <col min="501" max="501" width="45.5703125" style="183" customWidth="1"/>
    <col min="502" max="502" width="11.140625" style="183" customWidth="1"/>
    <col min="503" max="503" width="12.7109375" style="183" customWidth="1"/>
    <col min="504" max="504" width="16.42578125" style="183" customWidth="1"/>
    <col min="505" max="505" width="11.42578125" style="183" customWidth="1"/>
    <col min="506" max="506" width="12.85546875" style="183" customWidth="1"/>
    <col min="507" max="507" width="7" style="183" customWidth="1"/>
    <col min="508" max="508" width="11.5703125" style="183" customWidth="1"/>
    <col min="509" max="509" width="9.28515625" style="183"/>
    <col min="510" max="510" width="13.5703125" style="183" customWidth="1"/>
    <col min="511" max="511" width="13" style="183" customWidth="1"/>
    <col min="512" max="512" width="14" style="183" customWidth="1"/>
    <col min="513" max="515" width="15" style="183" customWidth="1"/>
    <col min="516" max="516" width="19.5703125" style="183" customWidth="1"/>
    <col min="517" max="517" width="18.140625" style="183" customWidth="1"/>
    <col min="518" max="518" width="20" style="183" customWidth="1"/>
    <col min="519" max="519" width="21.7109375" style="183" customWidth="1"/>
    <col min="520" max="520" width="16.85546875" style="183" customWidth="1"/>
    <col min="521" max="521" width="17.7109375" style="183" customWidth="1"/>
    <col min="522" max="522" width="16.85546875" style="183" customWidth="1"/>
    <col min="523" max="523" width="18.140625" style="183" customWidth="1"/>
    <col min="524" max="524" width="7.85546875" style="183" customWidth="1"/>
    <col min="525" max="525" width="15.28515625" style="183" customWidth="1"/>
    <col min="526" max="526" width="10.85546875" style="183" customWidth="1"/>
    <col min="527" max="527" width="14.140625" style="183" customWidth="1"/>
    <col min="528" max="528" width="16.7109375" style="183" customWidth="1"/>
    <col min="529" max="529" width="15.5703125" style="183" customWidth="1"/>
    <col min="530" max="755" width="9.28515625" style="183"/>
    <col min="756" max="756" width="3.85546875" style="183" customWidth="1"/>
    <col min="757" max="757" width="45.5703125" style="183" customWidth="1"/>
    <col min="758" max="758" width="11.140625" style="183" customWidth="1"/>
    <col min="759" max="759" width="12.7109375" style="183" customWidth="1"/>
    <col min="760" max="760" width="16.42578125" style="183" customWidth="1"/>
    <col min="761" max="761" width="11.42578125" style="183" customWidth="1"/>
    <col min="762" max="762" width="12.85546875" style="183" customWidth="1"/>
    <col min="763" max="763" width="7" style="183" customWidth="1"/>
    <col min="764" max="764" width="11.5703125" style="183" customWidth="1"/>
    <col min="765" max="765" width="9.28515625" style="183"/>
    <col min="766" max="766" width="13.5703125" style="183" customWidth="1"/>
    <col min="767" max="767" width="13" style="183" customWidth="1"/>
    <col min="768" max="768" width="14" style="183" customWidth="1"/>
    <col min="769" max="771" width="15" style="183" customWidth="1"/>
    <col min="772" max="772" width="19.5703125" style="183" customWidth="1"/>
    <col min="773" max="773" width="18.140625" style="183" customWidth="1"/>
    <col min="774" max="774" width="20" style="183" customWidth="1"/>
    <col min="775" max="775" width="21.7109375" style="183" customWidth="1"/>
    <col min="776" max="776" width="16.85546875" style="183" customWidth="1"/>
    <col min="777" max="777" width="17.7109375" style="183" customWidth="1"/>
    <col min="778" max="778" width="16.85546875" style="183" customWidth="1"/>
    <col min="779" max="779" width="18.140625" style="183" customWidth="1"/>
    <col min="780" max="780" width="7.85546875" style="183" customWidth="1"/>
    <col min="781" max="781" width="15.28515625" style="183" customWidth="1"/>
    <col min="782" max="782" width="10.85546875" style="183" customWidth="1"/>
    <col min="783" max="783" width="14.140625" style="183" customWidth="1"/>
    <col min="784" max="784" width="16.7109375" style="183" customWidth="1"/>
    <col min="785" max="785" width="15.5703125" style="183" customWidth="1"/>
    <col min="786" max="1011" width="9.28515625" style="183"/>
    <col min="1012" max="1012" width="3.85546875" style="183" customWidth="1"/>
    <col min="1013" max="1013" width="45.5703125" style="183" customWidth="1"/>
    <col min="1014" max="1014" width="11.140625" style="183" customWidth="1"/>
    <col min="1015" max="1015" width="12.7109375" style="183" customWidth="1"/>
    <col min="1016" max="1016" width="16.42578125" style="183" customWidth="1"/>
    <col min="1017" max="1017" width="11.42578125" style="183" customWidth="1"/>
    <col min="1018" max="1018" width="12.85546875" style="183" customWidth="1"/>
    <col min="1019" max="1019" width="7" style="183" customWidth="1"/>
    <col min="1020" max="1020" width="11.5703125" style="183" customWidth="1"/>
    <col min="1021" max="1021" width="9.28515625" style="183"/>
    <col min="1022" max="1022" width="13.5703125" style="183" customWidth="1"/>
    <col min="1023" max="1023" width="13" style="183" customWidth="1"/>
    <col min="1024" max="1024" width="14" style="183" customWidth="1"/>
    <col min="1025" max="1027" width="15" style="183" customWidth="1"/>
    <col min="1028" max="1028" width="19.5703125" style="183" customWidth="1"/>
    <col min="1029" max="1029" width="18.140625" style="183" customWidth="1"/>
    <col min="1030" max="1030" width="20" style="183" customWidth="1"/>
    <col min="1031" max="1031" width="21.7109375" style="183" customWidth="1"/>
    <col min="1032" max="1032" width="16.85546875" style="183" customWidth="1"/>
    <col min="1033" max="1033" width="17.7109375" style="183" customWidth="1"/>
    <col min="1034" max="1034" width="16.85546875" style="183" customWidth="1"/>
    <col min="1035" max="1035" width="18.140625" style="183" customWidth="1"/>
    <col min="1036" max="1036" width="7.85546875" style="183" customWidth="1"/>
    <col min="1037" max="1037" width="15.28515625" style="183" customWidth="1"/>
    <col min="1038" max="1038" width="10.85546875" style="183" customWidth="1"/>
    <col min="1039" max="1039" width="14.140625" style="183" customWidth="1"/>
    <col min="1040" max="1040" width="16.7109375" style="183" customWidth="1"/>
    <col min="1041" max="1041" width="15.5703125" style="183" customWidth="1"/>
    <col min="1042" max="1267" width="9.28515625" style="183"/>
    <col min="1268" max="1268" width="3.85546875" style="183" customWidth="1"/>
    <col min="1269" max="1269" width="45.5703125" style="183" customWidth="1"/>
    <col min="1270" max="1270" width="11.140625" style="183" customWidth="1"/>
    <col min="1271" max="1271" width="12.7109375" style="183" customWidth="1"/>
    <col min="1272" max="1272" width="16.42578125" style="183" customWidth="1"/>
    <col min="1273" max="1273" width="11.42578125" style="183" customWidth="1"/>
    <col min="1274" max="1274" width="12.85546875" style="183" customWidth="1"/>
    <col min="1275" max="1275" width="7" style="183" customWidth="1"/>
    <col min="1276" max="1276" width="11.5703125" style="183" customWidth="1"/>
    <col min="1277" max="1277" width="9.28515625" style="183"/>
    <col min="1278" max="1278" width="13.5703125" style="183" customWidth="1"/>
    <col min="1279" max="1279" width="13" style="183" customWidth="1"/>
    <col min="1280" max="1280" width="14" style="183" customWidth="1"/>
    <col min="1281" max="1283" width="15" style="183" customWidth="1"/>
    <col min="1284" max="1284" width="19.5703125" style="183" customWidth="1"/>
    <col min="1285" max="1285" width="18.140625" style="183" customWidth="1"/>
    <col min="1286" max="1286" width="20" style="183" customWidth="1"/>
    <col min="1287" max="1287" width="21.7109375" style="183" customWidth="1"/>
    <col min="1288" max="1288" width="16.85546875" style="183" customWidth="1"/>
    <col min="1289" max="1289" width="17.7109375" style="183" customWidth="1"/>
    <col min="1290" max="1290" width="16.85546875" style="183" customWidth="1"/>
    <col min="1291" max="1291" width="18.140625" style="183" customWidth="1"/>
    <col min="1292" max="1292" width="7.85546875" style="183" customWidth="1"/>
    <col min="1293" max="1293" width="15.28515625" style="183" customWidth="1"/>
    <col min="1294" max="1294" width="10.85546875" style="183" customWidth="1"/>
    <col min="1295" max="1295" width="14.140625" style="183" customWidth="1"/>
    <col min="1296" max="1296" width="16.7109375" style="183" customWidth="1"/>
    <col min="1297" max="1297" width="15.5703125" style="183" customWidth="1"/>
    <col min="1298" max="1523" width="9.28515625" style="183"/>
    <col min="1524" max="1524" width="3.85546875" style="183" customWidth="1"/>
    <col min="1525" max="1525" width="45.5703125" style="183" customWidth="1"/>
    <col min="1526" max="1526" width="11.140625" style="183" customWidth="1"/>
    <col min="1527" max="1527" width="12.7109375" style="183" customWidth="1"/>
    <col min="1528" max="1528" width="16.42578125" style="183" customWidth="1"/>
    <col min="1529" max="1529" width="11.42578125" style="183" customWidth="1"/>
    <col min="1530" max="1530" width="12.85546875" style="183" customWidth="1"/>
    <col min="1531" max="1531" width="7" style="183" customWidth="1"/>
    <col min="1532" max="1532" width="11.5703125" style="183" customWidth="1"/>
    <col min="1533" max="1533" width="9.28515625" style="183"/>
    <col min="1534" max="1534" width="13.5703125" style="183" customWidth="1"/>
    <col min="1535" max="1535" width="13" style="183" customWidth="1"/>
    <col min="1536" max="1536" width="14" style="183" customWidth="1"/>
    <col min="1537" max="1539" width="15" style="183" customWidth="1"/>
    <col min="1540" max="1540" width="19.5703125" style="183" customWidth="1"/>
    <col min="1541" max="1541" width="18.140625" style="183" customWidth="1"/>
    <col min="1542" max="1542" width="20" style="183" customWidth="1"/>
    <col min="1543" max="1543" width="21.7109375" style="183" customWidth="1"/>
    <col min="1544" max="1544" width="16.85546875" style="183" customWidth="1"/>
    <col min="1545" max="1545" width="17.7109375" style="183" customWidth="1"/>
    <col min="1546" max="1546" width="16.85546875" style="183" customWidth="1"/>
    <col min="1547" max="1547" width="18.140625" style="183" customWidth="1"/>
    <col min="1548" max="1548" width="7.85546875" style="183" customWidth="1"/>
    <col min="1549" max="1549" width="15.28515625" style="183" customWidth="1"/>
    <col min="1550" max="1550" width="10.85546875" style="183" customWidth="1"/>
    <col min="1551" max="1551" width="14.140625" style="183" customWidth="1"/>
    <col min="1552" max="1552" width="16.7109375" style="183" customWidth="1"/>
    <col min="1553" max="1553" width="15.5703125" style="183" customWidth="1"/>
    <col min="1554" max="1779" width="9.28515625" style="183"/>
    <col min="1780" max="1780" width="3.85546875" style="183" customWidth="1"/>
    <col min="1781" max="1781" width="45.5703125" style="183" customWidth="1"/>
    <col min="1782" max="1782" width="11.140625" style="183" customWidth="1"/>
    <col min="1783" max="1783" width="12.7109375" style="183" customWidth="1"/>
    <col min="1784" max="1784" width="16.42578125" style="183" customWidth="1"/>
    <col min="1785" max="1785" width="11.42578125" style="183" customWidth="1"/>
    <col min="1786" max="1786" width="12.85546875" style="183" customWidth="1"/>
    <col min="1787" max="1787" width="7" style="183" customWidth="1"/>
    <col min="1788" max="1788" width="11.5703125" style="183" customWidth="1"/>
    <col min="1789" max="1789" width="9.28515625" style="183"/>
    <col min="1790" max="1790" width="13.5703125" style="183" customWidth="1"/>
    <col min="1791" max="1791" width="13" style="183" customWidth="1"/>
    <col min="1792" max="1792" width="14" style="183" customWidth="1"/>
    <col min="1793" max="1795" width="15" style="183" customWidth="1"/>
    <col min="1796" max="1796" width="19.5703125" style="183" customWidth="1"/>
    <col min="1797" max="1797" width="18.140625" style="183" customWidth="1"/>
    <col min="1798" max="1798" width="20" style="183" customWidth="1"/>
    <col min="1799" max="1799" width="21.7109375" style="183" customWidth="1"/>
    <col min="1800" max="1800" width="16.85546875" style="183" customWidth="1"/>
    <col min="1801" max="1801" width="17.7109375" style="183" customWidth="1"/>
    <col min="1802" max="1802" width="16.85546875" style="183" customWidth="1"/>
    <col min="1803" max="1803" width="18.140625" style="183" customWidth="1"/>
    <col min="1804" max="1804" width="7.85546875" style="183" customWidth="1"/>
    <col min="1805" max="1805" width="15.28515625" style="183" customWidth="1"/>
    <col min="1806" max="1806" width="10.85546875" style="183" customWidth="1"/>
    <col min="1807" max="1807" width="14.140625" style="183" customWidth="1"/>
    <col min="1808" max="1808" width="16.7109375" style="183" customWidth="1"/>
    <col min="1809" max="1809" width="15.5703125" style="183" customWidth="1"/>
    <col min="1810" max="2035" width="9.28515625" style="183"/>
    <col min="2036" max="2036" width="3.85546875" style="183" customWidth="1"/>
    <col min="2037" max="2037" width="45.5703125" style="183" customWidth="1"/>
    <col min="2038" max="2038" width="11.140625" style="183" customWidth="1"/>
    <col min="2039" max="2039" width="12.7109375" style="183" customWidth="1"/>
    <col min="2040" max="2040" width="16.42578125" style="183" customWidth="1"/>
    <col min="2041" max="2041" width="11.42578125" style="183" customWidth="1"/>
    <col min="2042" max="2042" width="12.85546875" style="183" customWidth="1"/>
    <col min="2043" max="2043" width="7" style="183" customWidth="1"/>
    <col min="2044" max="2044" width="11.5703125" style="183" customWidth="1"/>
    <col min="2045" max="2045" width="9.28515625" style="183"/>
    <col min="2046" max="2046" width="13.5703125" style="183" customWidth="1"/>
    <col min="2047" max="2047" width="13" style="183" customWidth="1"/>
    <col min="2048" max="2048" width="14" style="183" customWidth="1"/>
    <col min="2049" max="2051" width="15" style="183" customWidth="1"/>
    <col min="2052" max="2052" width="19.5703125" style="183" customWidth="1"/>
    <col min="2053" max="2053" width="18.140625" style="183" customWidth="1"/>
    <col min="2054" max="2054" width="20" style="183" customWidth="1"/>
    <col min="2055" max="2055" width="21.7109375" style="183" customWidth="1"/>
    <col min="2056" max="2056" width="16.85546875" style="183" customWidth="1"/>
    <col min="2057" max="2057" width="17.7109375" style="183" customWidth="1"/>
    <col min="2058" max="2058" width="16.85546875" style="183" customWidth="1"/>
    <col min="2059" max="2059" width="18.140625" style="183" customWidth="1"/>
    <col min="2060" max="2060" width="7.85546875" style="183" customWidth="1"/>
    <col min="2061" max="2061" width="15.28515625" style="183" customWidth="1"/>
    <col min="2062" max="2062" width="10.85546875" style="183" customWidth="1"/>
    <col min="2063" max="2063" width="14.140625" style="183" customWidth="1"/>
    <col min="2064" max="2064" width="16.7109375" style="183" customWidth="1"/>
    <col min="2065" max="2065" width="15.5703125" style="183" customWidth="1"/>
    <col min="2066" max="2291" width="9.28515625" style="183"/>
    <col min="2292" max="2292" width="3.85546875" style="183" customWidth="1"/>
    <col min="2293" max="2293" width="45.5703125" style="183" customWidth="1"/>
    <col min="2294" max="2294" width="11.140625" style="183" customWidth="1"/>
    <col min="2295" max="2295" width="12.7109375" style="183" customWidth="1"/>
    <col min="2296" max="2296" width="16.42578125" style="183" customWidth="1"/>
    <col min="2297" max="2297" width="11.42578125" style="183" customWidth="1"/>
    <col min="2298" max="2298" width="12.85546875" style="183" customWidth="1"/>
    <col min="2299" max="2299" width="7" style="183" customWidth="1"/>
    <col min="2300" max="2300" width="11.5703125" style="183" customWidth="1"/>
    <col min="2301" max="2301" width="9.28515625" style="183"/>
    <col min="2302" max="2302" width="13.5703125" style="183" customWidth="1"/>
    <col min="2303" max="2303" width="13" style="183" customWidth="1"/>
    <col min="2304" max="2304" width="14" style="183" customWidth="1"/>
    <col min="2305" max="2307" width="15" style="183" customWidth="1"/>
    <col min="2308" max="2308" width="19.5703125" style="183" customWidth="1"/>
    <col min="2309" max="2309" width="18.140625" style="183" customWidth="1"/>
    <col min="2310" max="2310" width="20" style="183" customWidth="1"/>
    <col min="2311" max="2311" width="21.7109375" style="183" customWidth="1"/>
    <col min="2312" max="2312" width="16.85546875" style="183" customWidth="1"/>
    <col min="2313" max="2313" width="17.7109375" style="183" customWidth="1"/>
    <col min="2314" max="2314" width="16.85546875" style="183" customWidth="1"/>
    <col min="2315" max="2315" width="18.140625" style="183" customWidth="1"/>
    <col min="2316" max="2316" width="7.85546875" style="183" customWidth="1"/>
    <col min="2317" max="2317" width="15.28515625" style="183" customWidth="1"/>
    <col min="2318" max="2318" width="10.85546875" style="183" customWidth="1"/>
    <col min="2319" max="2319" width="14.140625" style="183" customWidth="1"/>
    <col min="2320" max="2320" width="16.7109375" style="183" customWidth="1"/>
    <col min="2321" max="2321" width="15.5703125" style="183" customWidth="1"/>
    <col min="2322" max="2547" width="9.28515625" style="183"/>
    <col min="2548" max="2548" width="3.85546875" style="183" customWidth="1"/>
    <col min="2549" max="2549" width="45.5703125" style="183" customWidth="1"/>
    <col min="2550" max="2550" width="11.140625" style="183" customWidth="1"/>
    <col min="2551" max="2551" width="12.7109375" style="183" customWidth="1"/>
    <col min="2552" max="2552" width="16.42578125" style="183" customWidth="1"/>
    <col min="2553" max="2553" width="11.42578125" style="183" customWidth="1"/>
    <col min="2554" max="2554" width="12.85546875" style="183" customWidth="1"/>
    <col min="2555" max="2555" width="7" style="183" customWidth="1"/>
    <col min="2556" max="2556" width="11.5703125" style="183" customWidth="1"/>
    <col min="2557" max="2557" width="9.28515625" style="183"/>
    <col min="2558" max="2558" width="13.5703125" style="183" customWidth="1"/>
    <col min="2559" max="2559" width="13" style="183" customWidth="1"/>
    <col min="2560" max="2560" width="14" style="183" customWidth="1"/>
    <col min="2561" max="2563" width="15" style="183" customWidth="1"/>
    <col min="2564" max="2564" width="19.5703125" style="183" customWidth="1"/>
    <col min="2565" max="2565" width="18.140625" style="183" customWidth="1"/>
    <col min="2566" max="2566" width="20" style="183" customWidth="1"/>
    <col min="2567" max="2567" width="21.7109375" style="183" customWidth="1"/>
    <col min="2568" max="2568" width="16.85546875" style="183" customWidth="1"/>
    <col min="2569" max="2569" width="17.7109375" style="183" customWidth="1"/>
    <col min="2570" max="2570" width="16.85546875" style="183" customWidth="1"/>
    <col min="2571" max="2571" width="18.140625" style="183" customWidth="1"/>
    <col min="2572" max="2572" width="7.85546875" style="183" customWidth="1"/>
    <col min="2573" max="2573" width="15.28515625" style="183" customWidth="1"/>
    <col min="2574" max="2574" width="10.85546875" style="183" customWidth="1"/>
    <col min="2575" max="2575" width="14.140625" style="183" customWidth="1"/>
    <col min="2576" max="2576" width="16.7109375" style="183" customWidth="1"/>
    <col min="2577" max="2577" width="15.5703125" style="183" customWidth="1"/>
    <col min="2578" max="2803" width="9.28515625" style="183"/>
    <col min="2804" max="2804" width="3.85546875" style="183" customWidth="1"/>
    <col min="2805" max="2805" width="45.5703125" style="183" customWidth="1"/>
    <col min="2806" max="2806" width="11.140625" style="183" customWidth="1"/>
    <col min="2807" max="2807" width="12.7109375" style="183" customWidth="1"/>
    <col min="2808" max="2808" width="16.42578125" style="183" customWidth="1"/>
    <col min="2809" max="2809" width="11.42578125" style="183" customWidth="1"/>
    <col min="2810" max="2810" width="12.85546875" style="183" customWidth="1"/>
    <col min="2811" max="2811" width="7" style="183" customWidth="1"/>
    <col min="2812" max="2812" width="11.5703125" style="183" customWidth="1"/>
    <col min="2813" max="2813" width="9.28515625" style="183"/>
    <col min="2814" max="2814" width="13.5703125" style="183" customWidth="1"/>
    <col min="2815" max="2815" width="13" style="183" customWidth="1"/>
    <col min="2816" max="2816" width="14" style="183" customWidth="1"/>
    <col min="2817" max="2819" width="15" style="183" customWidth="1"/>
    <col min="2820" max="2820" width="19.5703125" style="183" customWidth="1"/>
    <col min="2821" max="2821" width="18.140625" style="183" customWidth="1"/>
    <col min="2822" max="2822" width="20" style="183" customWidth="1"/>
    <col min="2823" max="2823" width="21.7109375" style="183" customWidth="1"/>
    <col min="2824" max="2824" width="16.85546875" style="183" customWidth="1"/>
    <col min="2825" max="2825" width="17.7109375" style="183" customWidth="1"/>
    <col min="2826" max="2826" width="16.85546875" style="183" customWidth="1"/>
    <col min="2827" max="2827" width="18.140625" style="183" customWidth="1"/>
    <col min="2828" max="2828" width="7.85546875" style="183" customWidth="1"/>
    <col min="2829" max="2829" width="15.28515625" style="183" customWidth="1"/>
    <col min="2830" max="2830" width="10.85546875" style="183" customWidth="1"/>
    <col min="2831" max="2831" width="14.140625" style="183" customWidth="1"/>
    <col min="2832" max="2832" width="16.7109375" style="183" customWidth="1"/>
    <col min="2833" max="2833" width="15.5703125" style="183" customWidth="1"/>
    <col min="2834" max="3059" width="9.28515625" style="183"/>
    <col min="3060" max="3060" width="3.85546875" style="183" customWidth="1"/>
    <col min="3061" max="3061" width="45.5703125" style="183" customWidth="1"/>
    <col min="3062" max="3062" width="11.140625" style="183" customWidth="1"/>
    <col min="3063" max="3063" width="12.7109375" style="183" customWidth="1"/>
    <col min="3064" max="3064" width="16.42578125" style="183" customWidth="1"/>
    <col min="3065" max="3065" width="11.42578125" style="183" customWidth="1"/>
    <col min="3066" max="3066" width="12.85546875" style="183" customWidth="1"/>
    <col min="3067" max="3067" width="7" style="183" customWidth="1"/>
    <col min="3068" max="3068" width="11.5703125" style="183" customWidth="1"/>
    <col min="3069" max="3069" width="9.28515625" style="183"/>
    <col min="3070" max="3070" width="13.5703125" style="183" customWidth="1"/>
    <col min="3071" max="3071" width="13" style="183" customWidth="1"/>
    <col min="3072" max="3072" width="14" style="183" customWidth="1"/>
    <col min="3073" max="3075" width="15" style="183" customWidth="1"/>
    <col min="3076" max="3076" width="19.5703125" style="183" customWidth="1"/>
    <col min="3077" max="3077" width="18.140625" style="183" customWidth="1"/>
    <col min="3078" max="3078" width="20" style="183" customWidth="1"/>
    <col min="3079" max="3079" width="21.7109375" style="183" customWidth="1"/>
    <col min="3080" max="3080" width="16.85546875" style="183" customWidth="1"/>
    <col min="3081" max="3081" width="17.7109375" style="183" customWidth="1"/>
    <col min="3082" max="3082" width="16.85546875" style="183" customWidth="1"/>
    <col min="3083" max="3083" width="18.140625" style="183" customWidth="1"/>
    <col min="3084" max="3084" width="7.85546875" style="183" customWidth="1"/>
    <col min="3085" max="3085" width="15.28515625" style="183" customWidth="1"/>
    <col min="3086" max="3086" width="10.85546875" style="183" customWidth="1"/>
    <col min="3087" max="3087" width="14.140625" style="183" customWidth="1"/>
    <col min="3088" max="3088" width="16.7109375" style="183" customWidth="1"/>
    <col min="3089" max="3089" width="15.5703125" style="183" customWidth="1"/>
    <col min="3090" max="3315" width="9.28515625" style="183"/>
    <col min="3316" max="3316" width="3.85546875" style="183" customWidth="1"/>
    <col min="3317" max="3317" width="45.5703125" style="183" customWidth="1"/>
    <col min="3318" max="3318" width="11.140625" style="183" customWidth="1"/>
    <col min="3319" max="3319" width="12.7109375" style="183" customWidth="1"/>
    <col min="3320" max="3320" width="16.42578125" style="183" customWidth="1"/>
    <col min="3321" max="3321" width="11.42578125" style="183" customWidth="1"/>
    <col min="3322" max="3322" width="12.85546875" style="183" customWidth="1"/>
    <col min="3323" max="3323" width="7" style="183" customWidth="1"/>
    <col min="3324" max="3324" width="11.5703125" style="183" customWidth="1"/>
    <col min="3325" max="3325" width="9.28515625" style="183"/>
    <col min="3326" max="3326" width="13.5703125" style="183" customWidth="1"/>
    <col min="3327" max="3327" width="13" style="183" customWidth="1"/>
    <col min="3328" max="3328" width="14" style="183" customWidth="1"/>
    <col min="3329" max="3331" width="15" style="183" customWidth="1"/>
    <col min="3332" max="3332" width="19.5703125" style="183" customWidth="1"/>
    <col min="3333" max="3333" width="18.140625" style="183" customWidth="1"/>
    <col min="3334" max="3334" width="20" style="183" customWidth="1"/>
    <col min="3335" max="3335" width="21.7109375" style="183" customWidth="1"/>
    <col min="3336" max="3336" width="16.85546875" style="183" customWidth="1"/>
    <col min="3337" max="3337" width="17.7109375" style="183" customWidth="1"/>
    <col min="3338" max="3338" width="16.85546875" style="183" customWidth="1"/>
    <col min="3339" max="3339" width="18.140625" style="183" customWidth="1"/>
    <col min="3340" max="3340" width="7.85546875" style="183" customWidth="1"/>
    <col min="3341" max="3341" width="15.28515625" style="183" customWidth="1"/>
    <col min="3342" max="3342" width="10.85546875" style="183" customWidth="1"/>
    <col min="3343" max="3343" width="14.140625" style="183" customWidth="1"/>
    <col min="3344" max="3344" width="16.7109375" style="183" customWidth="1"/>
    <col min="3345" max="3345" width="15.5703125" style="183" customWidth="1"/>
    <col min="3346" max="3571" width="9.28515625" style="183"/>
    <col min="3572" max="3572" width="3.85546875" style="183" customWidth="1"/>
    <col min="3573" max="3573" width="45.5703125" style="183" customWidth="1"/>
    <col min="3574" max="3574" width="11.140625" style="183" customWidth="1"/>
    <col min="3575" max="3575" width="12.7109375" style="183" customWidth="1"/>
    <col min="3576" max="3576" width="16.42578125" style="183" customWidth="1"/>
    <col min="3577" max="3577" width="11.42578125" style="183" customWidth="1"/>
    <col min="3578" max="3578" width="12.85546875" style="183" customWidth="1"/>
    <col min="3579" max="3579" width="7" style="183" customWidth="1"/>
    <col min="3580" max="3580" width="11.5703125" style="183" customWidth="1"/>
    <col min="3581" max="3581" width="9.28515625" style="183"/>
    <col min="3582" max="3582" width="13.5703125" style="183" customWidth="1"/>
    <col min="3583" max="3583" width="13" style="183" customWidth="1"/>
    <col min="3584" max="3584" width="14" style="183" customWidth="1"/>
    <col min="3585" max="3587" width="15" style="183" customWidth="1"/>
    <col min="3588" max="3588" width="19.5703125" style="183" customWidth="1"/>
    <col min="3589" max="3589" width="18.140625" style="183" customWidth="1"/>
    <col min="3590" max="3590" width="20" style="183" customWidth="1"/>
    <col min="3591" max="3591" width="21.7109375" style="183" customWidth="1"/>
    <col min="3592" max="3592" width="16.85546875" style="183" customWidth="1"/>
    <col min="3593" max="3593" width="17.7109375" style="183" customWidth="1"/>
    <col min="3594" max="3594" width="16.85546875" style="183" customWidth="1"/>
    <col min="3595" max="3595" width="18.140625" style="183" customWidth="1"/>
    <col min="3596" max="3596" width="7.85546875" style="183" customWidth="1"/>
    <col min="3597" max="3597" width="15.28515625" style="183" customWidth="1"/>
    <col min="3598" max="3598" width="10.85546875" style="183" customWidth="1"/>
    <col min="3599" max="3599" width="14.140625" style="183" customWidth="1"/>
    <col min="3600" max="3600" width="16.7109375" style="183" customWidth="1"/>
    <col min="3601" max="3601" width="15.5703125" style="183" customWidth="1"/>
    <col min="3602" max="3827" width="9.28515625" style="183"/>
    <col min="3828" max="3828" width="3.85546875" style="183" customWidth="1"/>
    <col min="3829" max="3829" width="45.5703125" style="183" customWidth="1"/>
    <col min="3830" max="3830" width="11.140625" style="183" customWidth="1"/>
    <col min="3831" max="3831" width="12.7109375" style="183" customWidth="1"/>
    <col min="3832" max="3832" width="16.42578125" style="183" customWidth="1"/>
    <col min="3833" max="3833" width="11.42578125" style="183" customWidth="1"/>
    <col min="3834" max="3834" width="12.85546875" style="183" customWidth="1"/>
    <col min="3835" max="3835" width="7" style="183" customWidth="1"/>
    <col min="3836" max="3836" width="11.5703125" style="183" customWidth="1"/>
    <col min="3837" max="3837" width="9.28515625" style="183"/>
    <col min="3838" max="3838" width="13.5703125" style="183" customWidth="1"/>
    <col min="3839" max="3839" width="13" style="183" customWidth="1"/>
    <col min="3840" max="3840" width="14" style="183" customWidth="1"/>
    <col min="3841" max="3843" width="15" style="183" customWidth="1"/>
    <col min="3844" max="3844" width="19.5703125" style="183" customWidth="1"/>
    <col min="3845" max="3845" width="18.140625" style="183" customWidth="1"/>
    <col min="3846" max="3846" width="20" style="183" customWidth="1"/>
    <col min="3847" max="3847" width="21.7109375" style="183" customWidth="1"/>
    <col min="3848" max="3848" width="16.85546875" style="183" customWidth="1"/>
    <col min="3849" max="3849" width="17.7109375" style="183" customWidth="1"/>
    <col min="3850" max="3850" width="16.85546875" style="183" customWidth="1"/>
    <col min="3851" max="3851" width="18.140625" style="183" customWidth="1"/>
    <col min="3852" max="3852" width="7.85546875" style="183" customWidth="1"/>
    <col min="3853" max="3853" width="15.28515625" style="183" customWidth="1"/>
    <col min="3854" max="3854" width="10.85546875" style="183" customWidth="1"/>
    <col min="3855" max="3855" width="14.140625" style="183" customWidth="1"/>
    <col min="3856" max="3856" width="16.7109375" style="183" customWidth="1"/>
    <col min="3857" max="3857" width="15.5703125" style="183" customWidth="1"/>
    <col min="3858" max="4083" width="9.28515625" style="183"/>
    <col min="4084" max="4084" width="3.85546875" style="183" customWidth="1"/>
    <col min="4085" max="4085" width="45.5703125" style="183" customWidth="1"/>
    <col min="4086" max="4086" width="11.140625" style="183" customWidth="1"/>
    <col min="4087" max="4087" width="12.7109375" style="183" customWidth="1"/>
    <col min="4088" max="4088" width="16.42578125" style="183" customWidth="1"/>
    <col min="4089" max="4089" width="11.42578125" style="183" customWidth="1"/>
    <col min="4090" max="4090" width="12.85546875" style="183" customWidth="1"/>
    <col min="4091" max="4091" width="7" style="183" customWidth="1"/>
    <col min="4092" max="4092" width="11.5703125" style="183" customWidth="1"/>
    <col min="4093" max="4093" width="9.28515625" style="183"/>
    <col min="4094" max="4094" width="13.5703125" style="183" customWidth="1"/>
    <col min="4095" max="4095" width="13" style="183" customWidth="1"/>
    <col min="4096" max="4096" width="14" style="183" customWidth="1"/>
    <col min="4097" max="4099" width="15" style="183" customWidth="1"/>
    <col min="4100" max="4100" width="19.5703125" style="183" customWidth="1"/>
    <col min="4101" max="4101" width="18.140625" style="183" customWidth="1"/>
    <col min="4102" max="4102" width="20" style="183" customWidth="1"/>
    <col min="4103" max="4103" width="21.7109375" style="183" customWidth="1"/>
    <col min="4104" max="4104" width="16.85546875" style="183" customWidth="1"/>
    <col min="4105" max="4105" width="17.7109375" style="183" customWidth="1"/>
    <col min="4106" max="4106" width="16.85546875" style="183" customWidth="1"/>
    <col min="4107" max="4107" width="18.140625" style="183" customWidth="1"/>
    <col min="4108" max="4108" width="7.85546875" style="183" customWidth="1"/>
    <col min="4109" max="4109" width="15.28515625" style="183" customWidth="1"/>
    <col min="4110" max="4110" width="10.85546875" style="183" customWidth="1"/>
    <col min="4111" max="4111" width="14.140625" style="183" customWidth="1"/>
    <col min="4112" max="4112" width="16.7109375" style="183" customWidth="1"/>
    <col min="4113" max="4113" width="15.5703125" style="183" customWidth="1"/>
    <col min="4114" max="4339" width="9.28515625" style="183"/>
    <col min="4340" max="4340" width="3.85546875" style="183" customWidth="1"/>
    <col min="4341" max="4341" width="45.5703125" style="183" customWidth="1"/>
    <col min="4342" max="4342" width="11.140625" style="183" customWidth="1"/>
    <col min="4343" max="4343" width="12.7109375" style="183" customWidth="1"/>
    <col min="4344" max="4344" width="16.42578125" style="183" customWidth="1"/>
    <col min="4345" max="4345" width="11.42578125" style="183" customWidth="1"/>
    <col min="4346" max="4346" width="12.85546875" style="183" customWidth="1"/>
    <col min="4347" max="4347" width="7" style="183" customWidth="1"/>
    <col min="4348" max="4348" width="11.5703125" style="183" customWidth="1"/>
    <col min="4349" max="4349" width="9.28515625" style="183"/>
    <col min="4350" max="4350" width="13.5703125" style="183" customWidth="1"/>
    <col min="4351" max="4351" width="13" style="183" customWidth="1"/>
    <col min="4352" max="4352" width="14" style="183" customWidth="1"/>
    <col min="4353" max="4355" width="15" style="183" customWidth="1"/>
    <col min="4356" max="4356" width="19.5703125" style="183" customWidth="1"/>
    <col min="4357" max="4357" width="18.140625" style="183" customWidth="1"/>
    <col min="4358" max="4358" width="20" style="183" customWidth="1"/>
    <col min="4359" max="4359" width="21.7109375" style="183" customWidth="1"/>
    <col min="4360" max="4360" width="16.85546875" style="183" customWidth="1"/>
    <col min="4361" max="4361" width="17.7109375" style="183" customWidth="1"/>
    <col min="4362" max="4362" width="16.85546875" style="183" customWidth="1"/>
    <col min="4363" max="4363" width="18.140625" style="183" customWidth="1"/>
    <col min="4364" max="4364" width="7.85546875" style="183" customWidth="1"/>
    <col min="4365" max="4365" width="15.28515625" style="183" customWidth="1"/>
    <col min="4366" max="4366" width="10.85546875" style="183" customWidth="1"/>
    <col min="4367" max="4367" width="14.140625" style="183" customWidth="1"/>
    <col min="4368" max="4368" width="16.7109375" style="183" customWidth="1"/>
    <col min="4369" max="4369" width="15.5703125" style="183" customWidth="1"/>
    <col min="4370" max="4595" width="9.28515625" style="183"/>
    <col min="4596" max="4596" width="3.85546875" style="183" customWidth="1"/>
    <col min="4597" max="4597" width="45.5703125" style="183" customWidth="1"/>
    <col min="4598" max="4598" width="11.140625" style="183" customWidth="1"/>
    <col min="4599" max="4599" width="12.7109375" style="183" customWidth="1"/>
    <col min="4600" max="4600" width="16.42578125" style="183" customWidth="1"/>
    <col min="4601" max="4601" width="11.42578125" style="183" customWidth="1"/>
    <col min="4602" max="4602" width="12.85546875" style="183" customWidth="1"/>
    <col min="4603" max="4603" width="7" style="183" customWidth="1"/>
    <col min="4604" max="4604" width="11.5703125" style="183" customWidth="1"/>
    <col min="4605" max="4605" width="9.28515625" style="183"/>
    <col min="4606" max="4606" width="13.5703125" style="183" customWidth="1"/>
    <col min="4607" max="4607" width="13" style="183" customWidth="1"/>
    <col min="4608" max="4608" width="14" style="183" customWidth="1"/>
    <col min="4609" max="4611" width="15" style="183" customWidth="1"/>
    <col min="4612" max="4612" width="19.5703125" style="183" customWidth="1"/>
    <col min="4613" max="4613" width="18.140625" style="183" customWidth="1"/>
    <col min="4614" max="4614" width="20" style="183" customWidth="1"/>
    <col min="4615" max="4615" width="21.7109375" style="183" customWidth="1"/>
    <col min="4616" max="4616" width="16.85546875" style="183" customWidth="1"/>
    <col min="4617" max="4617" width="17.7109375" style="183" customWidth="1"/>
    <col min="4618" max="4618" width="16.85546875" style="183" customWidth="1"/>
    <col min="4619" max="4619" width="18.140625" style="183" customWidth="1"/>
    <col min="4620" max="4620" width="7.85546875" style="183" customWidth="1"/>
    <col min="4621" max="4621" width="15.28515625" style="183" customWidth="1"/>
    <col min="4622" max="4622" width="10.85546875" style="183" customWidth="1"/>
    <col min="4623" max="4623" width="14.140625" style="183" customWidth="1"/>
    <col min="4624" max="4624" width="16.7109375" style="183" customWidth="1"/>
    <col min="4625" max="4625" width="15.5703125" style="183" customWidth="1"/>
    <col min="4626" max="4851" width="9.28515625" style="183"/>
    <col min="4852" max="4852" width="3.85546875" style="183" customWidth="1"/>
    <col min="4853" max="4853" width="45.5703125" style="183" customWidth="1"/>
    <col min="4854" max="4854" width="11.140625" style="183" customWidth="1"/>
    <col min="4855" max="4855" width="12.7109375" style="183" customWidth="1"/>
    <col min="4856" max="4856" width="16.42578125" style="183" customWidth="1"/>
    <col min="4857" max="4857" width="11.42578125" style="183" customWidth="1"/>
    <col min="4858" max="4858" width="12.85546875" style="183" customWidth="1"/>
    <col min="4859" max="4859" width="7" style="183" customWidth="1"/>
    <col min="4860" max="4860" width="11.5703125" style="183" customWidth="1"/>
    <col min="4861" max="4861" width="9.28515625" style="183"/>
    <col min="4862" max="4862" width="13.5703125" style="183" customWidth="1"/>
    <col min="4863" max="4863" width="13" style="183" customWidth="1"/>
    <col min="4864" max="4864" width="14" style="183" customWidth="1"/>
    <col min="4865" max="4867" width="15" style="183" customWidth="1"/>
    <col min="4868" max="4868" width="19.5703125" style="183" customWidth="1"/>
    <col min="4869" max="4869" width="18.140625" style="183" customWidth="1"/>
    <col min="4870" max="4870" width="20" style="183" customWidth="1"/>
    <col min="4871" max="4871" width="21.7109375" style="183" customWidth="1"/>
    <col min="4872" max="4872" width="16.85546875" style="183" customWidth="1"/>
    <col min="4873" max="4873" width="17.7109375" style="183" customWidth="1"/>
    <col min="4874" max="4874" width="16.85546875" style="183" customWidth="1"/>
    <col min="4875" max="4875" width="18.140625" style="183" customWidth="1"/>
    <col min="4876" max="4876" width="7.85546875" style="183" customWidth="1"/>
    <col min="4877" max="4877" width="15.28515625" style="183" customWidth="1"/>
    <col min="4878" max="4878" width="10.85546875" style="183" customWidth="1"/>
    <col min="4879" max="4879" width="14.140625" style="183" customWidth="1"/>
    <col min="4880" max="4880" width="16.7109375" style="183" customWidth="1"/>
    <col min="4881" max="4881" width="15.5703125" style="183" customWidth="1"/>
    <col min="4882" max="5107" width="9.28515625" style="183"/>
    <col min="5108" max="5108" width="3.85546875" style="183" customWidth="1"/>
    <col min="5109" max="5109" width="45.5703125" style="183" customWidth="1"/>
    <col min="5110" max="5110" width="11.140625" style="183" customWidth="1"/>
    <col min="5111" max="5111" width="12.7109375" style="183" customWidth="1"/>
    <col min="5112" max="5112" width="16.42578125" style="183" customWidth="1"/>
    <col min="5113" max="5113" width="11.42578125" style="183" customWidth="1"/>
    <col min="5114" max="5114" width="12.85546875" style="183" customWidth="1"/>
    <col min="5115" max="5115" width="7" style="183" customWidth="1"/>
    <col min="5116" max="5116" width="11.5703125" style="183" customWidth="1"/>
    <col min="5117" max="5117" width="9.28515625" style="183"/>
    <col min="5118" max="5118" width="13.5703125" style="183" customWidth="1"/>
    <col min="5119" max="5119" width="13" style="183" customWidth="1"/>
    <col min="5120" max="5120" width="14" style="183" customWidth="1"/>
    <col min="5121" max="5123" width="15" style="183" customWidth="1"/>
    <col min="5124" max="5124" width="19.5703125" style="183" customWidth="1"/>
    <col min="5125" max="5125" width="18.140625" style="183" customWidth="1"/>
    <col min="5126" max="5126" width="20" style="183" customWidth="1"/>
    <col min="5127" max="5127" width="21.7109375" style="183" customWidth="1"/>
    <col min="5128" max="5128" width="16.85546875" style="183" customWidth="1"/>
    <col min="5129" max="5129" width="17.7109375" style="183" customWidth="1"/>
    <col min="5130" max="5130" width="16.85546875" style="183" customWidth="1"/>
    <col min="5131" max="5131" width="18.140625" style="183" customWidth="1"/>
    <col min="5132" max="5132" width="7.85546875" style="183" customWidth="1"/>
    <col min="5133" max="5133" width="15.28515625" style="183" customWidth="1"/>
    <col min="5134" max="5134" width="10.85546875" style="183" customWidth="1"/>
    <col min="5135" max="5135" width="14.140625" style="183" customWidth="1"/>
    <col min="5136" max="5136" width="16.7109375" style="183" customWidth="1"/>
    <col min="5137" max="5137" width="15.5703125" style="183" customWidth="1"/>
    <col min="5138" max="5363" width="9.28515625" style="183"/>
    <col min="5364" max="5364" width="3.85546875" style="183" customWidth="1"/>
    <col min="5365" max="5365" width="45.5703125" style="183" customWidth="1"/>
    <col min="5366" max="5366" width="11.140625" style="183" customWidth="1"/>
    <col min="5367" max="5367" width="12.7109375" style="183" customWidth="1"/>
    <col min="5368" max="5368" width="16.42578125" style="183" customWidth="1"/>
    <col min="5369" max="5369" width="11.42578125" style="183" customWidth="1"/>
    <col min="5370" max="5370" width="12.85546875" style="183" customWidth="1"/>
    <col min="5371" max="5371" width="7" style="183" customWidth="1"/>
    <col min="5372" max="5372" width="11.5703125" style="183" customWidth="1"/>
    <col min="5373" max="5373" width="9.28515625" style="183"/>
    <col min="5374" max="5374" width="13.5703125" style="183" customWidth="1"/>
    <col min="5375" max="5375" width="13" style="183" customWidth="1"/>
    <col min="5376" max="5376" width="14" style="183" customWidth="1"/>
    <col min="5377" max="5379" width="15" style="183" customWidth="1"/>
    <col min="5380" max="5380" width="19.5703125" style="183" customWidth="1"/>
    <col min="5381" max="5381" width="18.140625" style="183" customWidth="1"/>
    <col min="5382" max="5382" width="20" style="183" customWidth="1"/>
    <col min="5383" max="5383" width="21.7109375" style="183" customWidth="1"/>
    <col min="5384" max="5384" width="16.85546875" style="183" customWidth="1"/>
    <col min="5385" max="5385" width="17.7109375" style="183" customWidth="1"/>
    <col min="5386" max="5386" width="16.85546875" style="183" customWidth="1"/>
    <col min="5387" max="5387" width="18.140625" style="183" customWidth="1"/>
    <col min="5388" max="5388" width="7.85546875" style="183" customWidth="1"/>
    <col min="5389" max="5389" width="15.28515625" style="183" customWidth="1"/>
    <col min="5390" max="5390" width="10.85546875" style="183" customWidth="1"/>
    <col min="5391" max="5391" width="14.140625" style="183" customWidth="1"/>
    <col min="5392" max="5392" width="16.7109375" style="183" customWidth="1"/>
    <col min="5393" max="5393" width="15.5703125" style="183" customWidth="1"/>
    <col min="5394" max="5619" width="9.28515625" style="183"/>
    <col min="5620" max="5620" width="3.85546875" style="183" customWidth="1"/>
    <col min="5621" max="5621" width="45.5703125" style="183" customWidth="1"/>
    <col min="5622" max="5622" width="11.140625" style="183" customWidth="1"/>
    <col min="5623" max="5623" width="12.7109375" style="183" customWidth="1"/>
    <col min="5624" max="5624" width="16.42578125" style="183" customWidth="1"/>
    <col min="5625" max="5625" width="11.42578125" style="183" customWidth="1"/>
    <col min="5626" max="5626" width="12.85546875" style="183" customWidth="1"/>
    <col min="5627" max="5627" width="7" style="183" customWidth="1"/>
    <col min="5628" max="5628" width="11.5703125" style="183" customWidth="1"/>
    <col min="5629" max="5629" width="9.28515625" style="183"/>
    <col min="5630" max="5630" width="13.5703125" style="183" customWidth="1"/>
    <col min="5631" max="5631" width="13" style="183" customWidth="1"/>
    <col min="5632" max="5632" width="14" style="183" customWidth="1"/>
    <col min="5633" max="5635" width="15" style="183" customWidth="1"/>
    <col min="5636" max="5636" width="19.5703125" style="183" customWidth="1"/>
    <col min="5637" max="5637" width="18.140625" style="183" customWidth="1"/>
    <col min="5638" max="5638" width="20" style="183" customWidth="1"/>
    <col min="5639" max="5639" width="21.7109375" style="183" customWidth="1"/>
    <col min="5640" max="5640" width="16.85546875" style="183" customWidth="1"/>
    <col min="5641" max="5641" width="17.7109375" style="183" customWidth="1"/>
    <col min="5642" max="5642" width="16.85546875" style="183" customWidth="1"/>
    <col min="5643" max="5643" width="18.140625" style="183" customWidth="1"/>
    <col min="5644" max="5644" width="7.85546875" style="183" customWidth="1"/>
    <col min="5645" max="5645" width="15.28515625" style="183" customWidth="1"/>
    <col min="5646" max="5646" width="10.85546875" style="183" customWidth="1"/>
    <col min="5647" max="5647" width="14.140625" style="183" customWidth="1"/>
    <col min="5648" max="5648" width="16.7109375" style="183" customWidth="1"/>
    <col min="5649" max="5649" width="15.5703125" style="183" customWidth="1"/>
    <col min="5650" max="5875" width="9.28515625" style="183"/>
    <col min="5876" max="5876" width="3.85546875" style="183" customWidth="1"/>
    <col min="5877" max="5877" width="45.5703125" style="183" customWidth="1"/>
    <col min="5878" max="5878" width="11.140625" style="183" customWidth="1"/>
    <col min="5879" max="5879" width="12.7109375" style="183" customWidth="1"/>
    <col min="5880" max="5880" width="16.42578125" style="183" customWidth="1"/>
    <col min="5881" max="5881" width="11.42578125" style="183" customWidth="1"/>
    <col min="5882" max="5882" width="12.85546875" style="183" customWidth="1"/>
    <col min="5883" max="5883" width="7" style="183" customWidth="1"/>
    <col min="5884" max="5884" width="11.5703125" style="183" customWidth="1"/>
    <col min="5885" max="5885" width="9.28515625" style="183"/>
    <col min="5886" max="5886" width="13.5703125" style="183" customWidth="1"/>
    <col min="5887" max="5887" width="13" style="183" customWidth="1"/>
    <col min="5888" max="5888" width="14" style="183" customWidth="1"/>
    <col min="5889" max="5891" width="15" style="183" customWidth="1"/>
    <col min="5892" max="5892" width="19.5703125" style="183" customWidth="1"/>
    <col min="5893" max="5893" width="18.140625" style="183" customWidth="1"/>
    <col min="5894" max="5894" width="20" style="183" customWidth="1"/>
    <col min="5895" max="5895" width="21.7109375" style="183" customWidth="1"/>
    <col min="5896" max="5896" width="16.85546875" style="183" customWidth="1"/>
    <col min="5897" max="5897" width="17.7109375" style="183" customWidth="1"/>
    <col min="5898" max="5898" width="16.85546875" style="183" customWidth="1"/>
    <col min="5899" max="5899" width="18.140625" style="183" customWidth="1"/>
    <col min="5900" max="5900" width="7.85546875" style="183" customWidth="1"/>
    <col min="5901" max="5901" width="15.28515625" style="183" customWidth="1"/>
    <col min="5902" max="5902" width="10.85546875" style="183" customWidth="1"/>
    <col min="5903" max="5903" width="14.140625" style="183" customWidth="1"/>
    <col min="5904" max="5904" width="16.7109375" style="183" customWidth="1"/>
    <col min="5905" max="5905" width="15.5703125" style="183" customWidth="1"/>
    <col min="5906" max="6131" width="9.28515625" style="183"/>
    <col min="6132" max="6132" width="3.85546875" style="183" customWidth="1"/>
    <col min="6133" max="6133" width="45.5703125" style="183" customWidth="1"/>
    <col min="6134" max="6134" width="11.140625" style="183" customWidth="1"/>
    <col min="6135" max="6135" width="12.7109375" style="183" customWidth="1"/>
    <col min="6136" max="6136" width="16.42578125" style="183" customWidth="1"/>
    <col min="6137" max="6137" width="11.42578125" style="183" customWidth="1"/>
    <col min="6138" max="6138" width="12.85546875" style="183" customWidth="1"/>
    <col min="6139" max="6139" width="7" style="183" customWidth="1"/>
    <col min="6140" max="6140" width="11.5703125" style="183" customWidth="1"/>
    <col min="6141" max="6141" width="9.28515625" style="183"/>
    <col min="6142" max="6142" width="13.5703125" style="183" customWidth="1"/>
    <col min="6143" max="6143" width="13" style="183" customWidth="1"/>
    <col min="6144" max="6144" width="14" style="183" customWidth="1"/>
    <col min="6145" max="6147" width="15" style="183" customWidth="1"/>
    <col min="6148" max="6148" width="19.5703125" style="183" customWidth="1"/>
    <col min="6149" max="6149" width="18.140625" style="183" customWidth="1"/>
    <col min="6150" max="6150" width="20" style="183" customWidth="1"/>
    <col min="6151" max="6151" width="21.7109375" style="183" customWidth="1"/>
    <col min="6152" max="6152" width="16.85546875" style="183" customWidth="1"/>
    <col min="6153" max="6153" width="17.7109375" style="183" customWidth="1"/>
    <col min="6154" max="6154" width="16.85546875" style="183" customWidth="1"/>
    <col min="6155" max="6155" width="18.140625" style="183" customWidth="1"/>
    <col min="6156" max="6156" width="7.85546875" style="183" customWidth="1"/>
    <col min="6157" max="6157" width="15.28515625" style="183" customWidth="1"/>
    <col min="6158" max="6158" width="10.85546875" style="183" customWidth="1"/>
    <col min="6159" max="6159" width="14.140625" style="183" customWidth="1"/>
    <col min="6160" max="6160" width="16.7109375" style="183" customWidth="1"/>
    <col min="6161" max="6161" width="15.5703125" style="183" customWidth="1"/>
    <col min="6162" max="6387" width="9.28515625" style="183"/>
    <col min="6388" max="6388" width="3.85546875" style="183" customWidth="1"/>
    <col min="6389" max="6389" width="45.5703125" style="183" customWidth="1"/>
    <col min="6390" max="6390" width="11.140625" style="183" customWidth="1"/>
    <col min="6391" max="6391" width="12.7109375" style="183" customWidth="1"/>
    <col min="6392" max="6392" width="16.42578125" style="183" customWidth="1"/>
    <col min="6393" max="6393" width="11.42578125" style="183" customWidth="1"/>
    <col min="6394" max="6394" width="12.85546875" style="183" customWidth="1"/>
    <col min="6395" max="6395" width="7" style="183" customWidth="1"/>
    <col min="6396" max="6396" width="11.5703125" style="183" customWidth="1"/>
    <col min="6397" max="6397" width="9.28515625" style="183"/>
    <col min="6398" max="6398" width="13.5703125" style="183" customWidth="1"/>
    <col min="6399" max="6399" width="13" style="183" customWidth="1"/>
    <col min="6400" max="6400" width="14" style="183" customWidth="1"/>
    <col min="6401" max="6403" width="15" style="183" customWidth="1"/>
    <col min="6404" max="6404" width="19.5703125" style="183" customWidth="1"/>
    <col min="6405" max="6405" width="18.140625" style="183" customWidth="1"/>
    <col min="6406" max="6406" width="20" style="183" customWidth="1"/>
    <col min="6407" max="6407" width="21.7109375" style="183" customWidth="1"/>
    <col min="6408" max="6408" width="16.85546875" style="183" customWidth="1"/>
    <col min="6409" max="6409" width="17.7109375" style="183" customWidth="1"/>
    <col min="6410" max="6410" width="16.85546875" style="183" customWidth="1"/>
    <col min="6411" max="6411" width="18.140625" style="183" customWidth="1"/>
    <col min="6412" max="6412" width="7.85546875" style="183" customWidth="1"/>
    <col min="6413" max="6413" width="15.28515625" style="183" customWidth="1"/>
    <col min="6414" max="6414" width="10.85546875" style="183" customWidth="1"/>
    <col min="6415" max="6415" width="14.140625" style="183" customWidth="1"/>
    <col min="6416" max="6416" width="16.7109375" style="183" customWidth="1"/>
    <col min="6417" max="6417" width="15.5703125" style="183" customWidth="1"/>
    <col min="6418" max="6643" width="9.28515625" style="183"/>
    <col min="6644" max="6644" width="3.85546875" style="183" customWidth="1"/>
    <col min="6645" max="6645" width="45.5703125" style="183" customWidth="1"/>
    <col min="6646" max="6646" width="11.140625" style="183" customWidth="1"/>
    <col min="6647" max="6647" width="12.7109375" style="183" customWidth="1"/>
    <col min="6648" max="6648" width="16.42578125" style="183" customWidth="1"/>
    <col min="6649" max="6649" width="11.42578125" style="183" customWidth="1"/>
    <col min="6650" max="6650" width="12.85546875" style="183" customWidth="1"/>
    <col min="6651" max="6651" width="7" style="183" customWidth="1"/>
    <col min="6652" max="6652" width="11.5703125" style="183" customWidth="1"/>
    <col min="6653" max="6653" width="9.28515625" style="183"/>
    <col min="6654" max="6654" width="13.5703125" style="183" customWidth="1"/>
    <col min="6655" max="6655" width="13" style="183" customWidth="1"/>
    <col min="6656" max="6656" width="14" style="183" customWidth="1"/>
    <col min="6657" max="6659" width="15" style="183" customWidth="1"/>
    <col min="6660" max="6660" width="19.5703125" style="183" customWidth="1"/>
    <col min="6661" max="6661" width="18.140625" style="183" customWidth="1"/>
    <col min="6662" max="6662" width="20" style="183" customWidth="1"/>
    <col min="6663" max="6663" width="21.7109375" style="183" customWidth="1"/>
    <col min="6664" max="6664" width="16.85546875" style="183" customWidth="1"/>
    <col min="6665" max="6665" width="17.7109375" style="183" customWidth="1"/>
    <col min="6666" max="6666" width="16.85546875" style="183" customWidth="1"/>
    <col min="6667" max="6667" width="18.140625" style="183" customWidth="1"/>
    <col min="6668" max="6668" width="7.85546875" style="183" customWidth="1"/>
    <col min="6669" max="6669" width="15.28515625" style="183" customWidth="1"/>
    <col min="6670" max="6670" width="10.85546875" style="183" customWidth="1"/>
    <col min="6671" max="6671" width="14.140625" style="183" customWidth="1"/>
    <col min="6672" max="6672" width="16.7109375" style="183" customWidth="1"/>
    <col min="6673" max="6673" width="15.5703125" style="183" customWidth="1"/>
    <col min="6674" max="6899" width="9.28515625" style="183"/>
    <col min="6900" max="6900" width="3.85546875" style="183" customWidth="1"/>
    <col min="6901" max="6901" width="45.5703125" style="183" customWidth="1"/>
    <col min="6902" max="6902" width="11.140625" style="183" customWidth="1"/>
    <col min="6903" max="6903" width="12.7109375" style="183" customWidth="1"/>
    <col min="6904" max="6904" width="16.42578125" style="183" customWidth="1"/>
    <col min="6905" max="6905" width="11.42578125" style="183" customWidth="1"/>
    <col min="6906" max="6906" width="12.85546875" style="183" customWidth="1"/>
    <col min="6907" max="6907" width="7" style="183" customWidth="1"/>
    <col min="6908" max="6908" width="11.5703125" style="183" customWidth="1"/>
    <col min="6909" max="6909" width="9.28515625" style="183"/>
    <col min="6910" max="6910" width="13.5703125" style="183" customWidth="1"/>
    <col min="6911" max="6911" width="13" style="183" customWidth="1"/>
    <col min="6912" max="6912" width="14" style="183" customWidth="1"/>
    <col min="6913" max="6915" width="15" style="183" customWidth="1"/>
    <col min="6916" max="6916" width="19.5703125" style="183" customWidth="1"/>
    <col min="6917" max="6917" width="18.140625" style="183" customWidth="1"/>
    <col min="6918" max="6918" width="20" style="183" customWidth="1"/>
    <col min="6919" max="6919" width="21.7109375" style="183" customWidth="1"/>
    <col min="6920" max="6920" width="16.85546875" style="183" customWidth="1"/>
    <col min="6921" max="6921" width="17.7109375" style="183" customWidth="1"/>
    <col min="6922" max="6922" width="16.85546875" style="183" customWidth="1"/>
    <col min="6923" max="6923" width="18.140625" style="183" customWidth="1"/>
    <col min="6924" max="6924" width="7.85546875" style="183" customWidth="1"/>
    <col min="6925" max="6925" width="15.28515625" style="183" customWidth="1"/>
    <col min="6926" max="6926" width="10.85546875" style="183" customWidth="1"/>
    <col min="6927" max="6927" width="14.140625" style="183" customWidth="1"/>
    <col min="6928" max="6928" width="16.7109375" style="183" customWidth="1"/>
    <col min="6929" max="6929" width="15.5703125" style="183" customWidth="1"/>
    <col min="6930" max="7155" width="9.28515625" style="183"/>
    <col min="7156" max="7156" width="3.85546875" style="183" customWidth="1"/>
    <col min="7157" max="7157" width="45.5703125" style="183" customWidth="1"/>
    <col min="7158" max="7158" width="11.140625" style="183" customWidth="1"/>
    <col min="7159" max="7159" width="12.7109375" style="183" customWidth="1"/>
    <col min="7160" max="7160" width="16.42578125" style="183" customWidth="1"/>
    <col min="7161" max="7161" width="11.42578125" style="183" customWidth="1"/>
    <col min="7162" max="7162" width="12.85546875" style="183" customWidth="1"/>
    <col min="7163" max="7163" width="7" style="183" customWidth="1"/>
    <col min="7164" max="7164" width="11.5703125" style="183" customWidth="1"/>
    <col min="7165" max="7165" width="9.28515625" style="183"/>
    <col min="7166" max="7166" width="13.5703125" style="183" customWidth="1"/>
    <col min="7167" max="7167" width="13" style="183" customWidth="1"/>
    <col min="7168" max="7168" width="14" style="183" customWidth="1"/>
    <col min="7169" max="7171" width="15" style="183" customWidth="1"/>
    <col min="7172" max="7172" width="19.5703125" style="183" customWidth="1"/>
    <col min="7173" max="7173" width="18.140625" style="183" customWidth="1"/>
    <col min="7174" max="7174" width="20" style="183" customWidth="1"/>
    <col min="7175" max="7175" width="21.7109375" style="183" customWidth="1"/>
    <col min="7176" max="7176" width="16.85546875" style="183" customWidth="1"/>
    <col min="7177" max="7177" width="17.7109375" style="183" customWidth="1"/>
    <col min="7178" max="7178" width="16.85546875" style="183" customWidth="1"/>
    <col min="7179" max="7179" width="18.140625" style="183" customWidth="1"/>
    <col min="7180" max="7180" width="7.85546875" style="183" customWidth="1"/>
    <col min="7181" max="7181" width="15.28515625" style="183" customWidth="1"/>
    <col min="7182" max="7182" width="10.85546875" style="183" customWidth="1"/>
    <col min="7183" max="7183" width="14.140625" style="183" customWidth="1"/>
    <col min="7184" max="7184" width="16.7109375" style="183" customWidth="1"/>
    <col min="7185" max="7185" width="15.5703125" style="183" customWidth="1"/>
    <col min="7186" max="7411" width="9.28515625" style="183"/>
    <col min="7412" max="7412" width="3.85546875" style="183" customWidth="1"/>
    <col min="7413" max="7413" width="45.5703125" style="183" customWidth="1"/>
    <col min="7414" max="7414" width="11.140625" style="183" customWidth="1"/>
    <col min="7415" max="7415" width="12.7109375" style="183" customWidth="1"/>
    <col min="7416" max="7416" width="16.42578125" style="183" customWidth="1"/>
    <col min="7417" max="7417" width="11.42578125" style="183" customWidth="1"/>
    <col min="7418" max="7418" width="12.85546875" style="183" customWidth="1"/>
    <col min="7419" max="7419" width="7" style="183" customWidth="1"/>
    <col min="7420" max="7420" width="11.5703125" style="183" customWidth="1"/>
    <col min="7421" max="7421" width="9.28515625" style="183"/>
    <col min="7422" max="7422" width="13.5703125" style="183" customWidth="1"/>
    <col min="7423" max="7423" width="13" style="183" customWidth="1"/>
    <col min="7424" max="7424" width="14" style="183" customWidth="1"/>
    <col min="7425" max="7427" width="15" style="183" customWidth="1"/>
    <col min="7428" max="7428" width="19.5703125" style="183" customWidth="1"/>
    <col min="7429" max="7429" width="18.140625" style="183" customWidth="1"/>
    <col min="7430" max="7430" width="20" style="183" customWidth="1"/>
    <col min="7431" max="7431" width="21.7109375" style="183" customWidth="1"/>
    <col min="7432" max="7432" width="16.85546875" style="183" customWidth="1"/>
    <col min="7433" max="7433" width="17.7109375" style="183" customWidth="1"/>
    <col min="7434" max="7434" width="16.85546875" style="183" customWidth="1"/>
    <col min="7435" max="7435" width="18.140625" style="183" customWidth="1"/>
    <col min="7436" max="7436" width="7.85546875" style="183" customWidth="1"/>
    <col min="7437" max="7437" width="15.28515625" style="183" customWidth="1"/>
    <col min="7438" max="7438" width="10.85546875" style="183" customWidth="1"/>
    <col min="7439" max="7439" width="14.140625" style="183" customWidth="1"/>
    <col min="7440" max="7440" width="16.7109375" style="183" customWidth="1"/>
    <col min="7441" max="7441" width="15.5703125" style="183" customWidth="1"/>
    <col min="7442" max="7667" width="9.28515625" style="183"/>
    <col min="7668" max="7668" width="3.85546875" style="183" customWidth="1"/>
    <col min="7669" max="7669" width="45.5703125" style="183" customWidth="1"/>
    <col min="7670" max="7670" width="11.140625" style="183" customWidth="1"/>
    <col min="7671" max="7671" width="12.7109375" style="183" customWidth="1"/>
    <col min="7672" max="7672" width="16.42578125" style="183" customWidth="1"/>
    <col min="7673" max="7673" width="11.42578125" style="183" customWidth="1"/>
    <col min="7674" max="7674" width="12.85546875" style="183" customWidth="1"/>
    <col min="7675" max="7675" width="7" style="183" customWidth="1"/>
    <col min="7676" max="7676" width="11.5703125" style="183" customWidth="1"/>
    <col min="7677" max="7677" width="9.28515625" style="183"/>
    <col min="7678" max="7678" width="13.5703125" style="183" customWidth="1"/>
    <col min="7679" max="7679" width="13" style="183" customWidth="1"/>
    <col min="7680" max="7680" width="14" style="183" customWidth="1"/>
    <col min="7681" max="7683" width="15" style="183" customWidth="1"/>
    <col min="7684" max="7684" width="19.5703125" style="183" customWidth="1"/>
    <col min="7685" max="7685" width="18.140625" style="183" customWidth="1"/>
    <col min="7686" max="7686" width="20" style="183" customWidth="1"/>
    <col min="7687" max="7687" width="21.7109375" style="183" customWidth="1"/>
    <col min="7688" max="7688" width="16.85546875" style="183" customWidth="1"/>
    <col min="7689" max="7689" width="17.7109375" style="183" customWidth="1"/>
    <col min="7690" max="7690" width="16.85546875" style="183" customWidth="1"/>
    <col min="7691" max="7691" width="18.140625" style="183" customWidth="1"/>
    <col min="7692" max="7692" width="7.85546875" style="183" customWidth="1"/>
    <col min="7693" max="7693" width="15.28515625" style="183" customWidth="1"/>
    <col min="7694" max="7694" width="10.85546875" style="183" customWidth="1"/>
    <col min="7695" max="7695" width="14.140625" style="183" customWidth="1"/>
    <col min="7696" max="7696" width="16.7109375" style="183" customWidth="1"/>
    <col min="7697" max="7697" width="15.5703125" style="183" customWidth="1"/>
    <col min="7698" max="7923" width="9.28515625" style="183"/>
    <col min="7924" max="7924" width="3.85546875" style="183" customWidth="1"/>
    <col min="7925" max="7925" width="45.5703125" style="183" customWidth="1"/>
    <col min="7926" max="7926" width="11.140625" style="183" customWidth="1"/>
    <col min="7927" max="7927" width="12.7109375" style="183" customWidth="1"/>
    <col min="7928" max="7928" width="16.42578125" style="183" customWidth="1"/>
    <col min="7929" max="7929" width="11.42578125" style="183" customWidth="1"/>
    <col min="7930" max="7930" width="12.85546875" style="183" customWidth="1"/>
    <col min="7931" max="7931" width="7" style="183" customWidth="1"/>
    <col min="7932" max="7932" width="11.5703125" style="183" customWidth="1"/>
    <col min="7933" max="7933" width="9.28515625" style="183"/>
    <col min="7934" max="7934" width="13.5703125" style="183" customWidth="1"/>
    <col min="7935" max="7935" width="13" style="183" customWidth="1"/>
    <col min="7936" max="7936" width="14" style="183" customWidth="1"/>
    <col min="7937" max="7939" width="15" style="183" customWidth="1"/>
    <col min="7940" max="7940" width="19.5703125" style="183" customWidth="1"/>
    <col min="7941" max="7941" width="18.140625" style="183" customWidth="1"/>
    <col min="7942" max="7942" width="20" style="183" customWidth="1"/>
    <col min="7943" max="7943" width="21.7109375" style="183" customWidth="1"/>
    <col min="7944" max="7944" width="16.85546875" style="183" customWidth="1"/>
    <col min="7945" max="7945" width="17.7109375" style="183" customWidth="1"/>
    <col min="7946" max="7946" width="16.85546875" style="183" customWidth="1"/>
    <col min="7947" max="7947" width="18.140625" style="183" customWidth="1"/>
    <col min="7948" max="7948" width="7.85546875" style="183" customWidth="1"/>
    <col min="7949" max="7949" width="15.28515625" style="183" customWidth="1"/>
    <col min="7950" max="7950" width="10.85546875" style="183" customWidth="1"/>
    <col min="7951" max="7951" width="14.140625" style="183" customWidth="1"/>
    <col min="7952" max="7952" width="16.7109375" style="183" customWidth="1"/>
    <col min="7953" max="7953" width="15.5703125" style="183" customWidth="1"/>
    <col min="7954" max="8179" width="9.28515625" style="183"/>
    <col min="8180" max="8180" width="3.85546875" style="183" customWidth="1"/>
    <col min="8181" max="8181" width="45.5703125" style="183" customWidth="1"/>
    <col min="8182" max="8182" width="11.140625" style="183" customWidth="1"/>
    <col min="8183" max="8183" width="12.7109375" style="183" customWidth="1"/>
    <col min="8184" max="8184" width="16.42578125" style="183" customWidth="1"/>
    <col min="8185" max="8185" width="11.42578125" style="183" customWidth="1"/>
    <col min="8186" max="8186" width="12.85546875" style="183" customWidth="1"/>
    <col min="8187" max="8187" width="7" style="183" customWidth="1"/>
    <col min="8188" max="8188" width="11.5703125" style="183" customWidth="1"/>
    <col min="8189" max="8189" width="9.28515625" style="183"/>
    <col min="8190" max="8190" width="13.5703125" style="183" customWidth="1"/>
    <col min="8191" max="8191" width="13" style="183" customWidth="1"/>
    <col min="8192" max="8192" width="14" style="183" customWidth="1"/>
    <col min="8193" max="8195" width="15" style="183" customWidth="1"/>
    <col min="8196" max="8196" width="19.5703125" style="183" customWidth="1"/>
    <col min="8197" max="8197" width="18.140625" style="183" customWidth="1"/>
    <col min="8198" max="8198" width="20" style="183" customWidth="1"/>
    <col min="8199" max="8199" width="21.7109375" style="183" customWidth="1"/>
    <col min="8200" max="8200" width="16.85546875" style="183" customWidth="1"/>
    <col min="8201" max="8201" width="17.7109375" style="183" customWidth="1"/>
    <col min="8202" max="8202" width="16.85546875" style="183" customWidth="1"/>
    <col min="8203" max="8203" width="18.140625" style="183" customWidth="1"/>
    <col min="8204" max="8204" width="7.85546875" style="183" customWidth="1"/>
    <col min="8205" max="8205" width="15.28515625" style="183" customWidth="1"/>
    <col min="8206" max="8206" width="10.85546875" style="183" customWidth="1"/>
    <col min="8207" max="8207" width="14.140625" style="183" customWidth="1"/>
    <col min="8208" max="8208" width="16.7109375" style="183" customWidth="1"/>
    <col min="8209" max="8209" width="15.5703125" style="183" customWidth="1"/>
    <col min="8210" max="8435" width="9.28515625" style="183"/>
    <col min="8436" max="8436" width="3.85546875" style="183" customWidth="1"/>
    <col min="8437" max="8437" width="45.5703125" style="183" customWidth="1"/>
    <col min="8438" max="8438" width="11.140625" style="183" customWidth="1"/>
    <col min="8439" max="8439" width="12.7109375" style="183" customWidth="1"/>
    <col min="8440" max="8440" width="16.42578125" style="183" customWidth="1"/>
    <col min="8441" max="8441" width="11.42578125" style="183" customWidth="1"/>
    <col min="8442" max="8442" width="12.85546875" style="183" customWidth="1"/>
    <col min="8443" max="8443" width="7" style="183" customWidth="1"/>
    <col min="8444" max="8444" width="11.5703125" style="183" customWidth="1"/>
    <col min="8445" max="8445" width="9.28515625" style="183"/>
    <col min="8446" max="8446" width="13.5703125" style="183" customWidth="1"/>
    <col min="8447" max="8447" width="13" style="183" customWidth="1"/>
    <col min="8448" max="8448" width="14" style="183" customWidth="1"/>
    <col min="8449" max="8451" width="15" style="183" customWidth="1"/>
    <col min="8452" max="8452" width="19.5703125" style="183" customWidth="1"/>
    <col min="8453" max="8453" width="18.140625" style="183" customWidth="1"/>
    <col min="8454" max="8454" width="20" style="183" customWidth="1"/>
    <col min="8455" max="8455" width="21.7109375" style="183" customWidth="1"/>
    <col min="8456" max="8456" width="16.85546875" style="183" customWidth="1"/>
    <col min="8457" max="8457" width="17.7109375" style="183" customWidth="1"/>
    <col min="8458" max="8458" width="16.85546875" style="183" customWidth="1"/>
    <col min="8459" max="8459" width="18.140625" style="183" customWidth="1"/>
    <col min="8460" max="8460" width="7.85546875" style="183" customWidth="1"/>
    <col min="8461" max="8461" width="15.28515625" style="183" customWidth="1"/>
    <col min="8462" max="8462" width="10.85546875" style="183" customWidth="1"/>
    <col min="8463" max="8463" width="14.140625" style="183" customWidth="1"/>
    <col min="8464" max="8464" width="16.7109375" style="183" customWidth="1"/>
    <col min="8465" max="8465" width="15.5703125" style="183" customWidth="1"/>
    <col min="8466" max="8691" width="9.28515625" style="183"/>
    <col min="8692" max="8692" width="3.85546875" style="183" customWidth="1"/>
    <col min="8693" max="8693" width="45.5703125" style="183" customWidth="1"/>
    <col min="8694" max="8694" width="11.140625" style="183" customWidth="1"/>
    <col min="8695" max="8695" width="12.7109375" style="183" customWidth="1"/>
    <col min="8696" max="8696" width="16.42578125" style="183" customWidth="1"/>
    <col min="8697" max="8697" width="11.42578125" style="183" customWidth="1"/>
    <col min="8698" max="8698" width="12.85546875" style="183" customWidth="1"/>
    <col min="8699" max="8699" width="7" style="183" customWidth="1"/>
    <col min="8700" max="8700" width="11.5703125" style="183" customWidth="1"/>
    <col min="8701" max="8701" width="9.28515625" style="183"/>
    <col min="8702" max="8702" width="13.5703125" style="183" customWidth="1"/>
    <col min="8703" max="8703" width="13" style="183" customWidth="1"/>
    <col min="8704" max="8704" width="14" style="183" customWidth="1"/>
    <col min="8705" max="8707" width="15" style="183" customWidth="1"/>
    <col min="8708" max="8708" width="19.5703125" style="183" customWidth="1"/>
    <col min="8709" max="8709" width="18.140625" style="183" customWidth="1"/>
    <col min="8710" max="8710" width="20" style="183" customWidth="1"/>
    <col min="8711" max="8711" width="21.7109375" style="183" customWidth="1"/>
    <col min="8712" max="8712" width="16.85546875" style="183" customWidth="1"/>
    <col min="8713" max="8713" width="17.7109375" style="183" customWidth="1"/>
    <col min="8714" max="8714" width="16.85546875" style="183" customWidth="1"/>
    <col min="8715" max="8715" width="18.140625" style="183" customWidth="1"/>
    <col min="8716" max="8716" width="7.85546875" style="183" customWidth="1"/>
    <col min="8717" max="8717" width="15.28515625" style="183" customWidth="1"/>
    <col min="8718" max="8718" width="10.85546875" style="183" customWidth="1"/>
    <col min="8719" max="8719" width="14.140625" style="183" customWidth="1"/>
    <col min="8720" max="8720" width="16.7109375" style="183" customWidth="1"/>
    <col min="8721" max="8721" width="15.5703125" style="183" customWidth="1"/>
    <col min="8722" max="8947" width="9.28515625" style="183"/>
    <col min="8948" max="8948" width="3.85546875" style="183" customWidth="1"/>
    <col min="8949" max="8949" width="45.5703125" style="183" customWidth="1"/>
    <col min="8950" max="8950" width="11.140625" style="183" customWidth="1"/>
    <col min="8951" max="8951" width="12.7109375" style="183" customWidth="1"/>
    <col min="8952" max="8952" width="16.42578125" style="183" customWidth="1"/>
    <col min="8953" max="8953" width="11.42578125" style="183" customWidth="1"/>
    <col min="8954" max="8954" width="12.85546875" style="183" customWidth="1"/>
    <col min="8955" max="8955" width="7" style="183" customWidth="1"/>
    <col min="8956" max="8956" width="11.5703125" style="183" customWidth="1"/>
    <col min="8957" max="8957" width="9.28515625" style="183"/>
    <col min="8958" max="8958" width="13.5703125" style="183" customWidth="1"/>
    <col min="8959" max="8959" width="13" style="183" customWidth="1"/>
    <col min="8960" max="8960" width="14" style="183" customWidth="1"/>
    <col min="8961" max="8963" width="15" style="183" customWidth="1"/>
    <col min="8964" max="8964" width="19.5703125" style="183" customWidth="1"/>
    <col min="8965" max="8965" width="18.140625" style="183" customWidth="1"/>
    <col min="8966" max="8966" width="20" style="183" customWidth="1"/>
    <col min="8967" max="8967" width="21.7109375" style="183" customWidth="1"/>
    <col min="8968" max="8968" width="16.85546875" style="183" customWidth="1"/>
    <col min="8969" max="8969" width="17.7109375" style="183" customWidth="1"/>
    <col min="8970" max="8970" width="16.85546875" style="183" customWidth="1"/>
    <col min="8971" max="8971" width="18.140625" style="183" customWidth="1"/>
    <col min="8972" max="8972" width="7.85546875" style="183" customWidth="1"/>
    <col min="8973" max="8973" width="15.28515625" style="183" customWidth="1"/>
    <col min="8974" max="8974" width="10.85546875" style="183" customWidth="1"/>
    <col min="8975" max="8975" width="14.140625" style="183" customWidth="1"/>
    <col min="8976" max="8976" width="16.7109375" style="183" customWidth="1"/>
    <col min="8977" max="8977" width="15.5703125" style="183" customWidth="1"/>
    <col min="8978" max="9203" width="9.28515625" style="183"/>
    <col min="9204" max="9204" width="3.85546875" style="183" customWidth="1"/>
    <col min="9205" max="9205" width="45.5703125" style="183" customWidth="1"/>
    <col min="9206" max="9206" width="11.140625" style="183" customWidth="1"/>
    <col min="9207" max="9207" width="12.7109375" style="183" customWidth="1"/>
    <col min="9208" max="9208" width="16.42578125" style="183" customWidth="1"/>
    <col min="9209" max="9209" width="11.42578125" style="183" customWidth="1"/>
    <col min="9210" max="9210" width="12.85546875" style="183" customWidth="1"/>
    <col min="9211" max="9211" width="7" style="183" customWidth="1"/>
    <col min="9212" max="9212" width="11.5703125" style="183" customWidth="1"/>
    <col min="9213" max="9213" width="9.28515625" style="183"/>
    <col min="9214" max="9214" width="13.5703125" style="183" customWidth="1"/>
    <col min="9215" max="9215" width="13" style="183" customWidth="1"/>
    <col min="9216" max="9216" width="14" style="183" customWidth="1"/>
    <col min="9217" max="9219" width="15" style="183" customWidth="1"/>
    <col min="9220" max="9220" width="19.5703125" style="183" customWidth="1"/>
    <col min="9221" max="9221" width="18.140625" style="183" customWidth="1"/>
    <col min="9222" max="9222" width="20" style="183" customWidth="1"/>
    <col min="9223" max="9223" width="21.7109375" style="183" customWidth="1"/>
    <col min="9224" max="9224" width="16.85546875" style="183" customWidth="1"/>
    <col min="9225" max="9225" width="17.7109375" style="183" customWidth="1"/>
    <col min="9226" max="9226" width="16.85546875" style="183" customWidth="1"/>
    <col min="9227" max="9227" width="18.140625" style="183" customWidth="1"/>
    <col min="9228" max="9228" width="7.85546875" style="183" customWidth="1"/>
    <col min="9229" max="9229" width="15.28515625" style="183" customWidth="1"/>
    <col min="9230" max="9230" width="10.85546875" style="183" customWidth="1"/>
    <col min="9231" max="9231" width="14.140625" style="183" customWidth="1"/>
    <col min="9232" max="9232" width="16.7109375" style="183" customWidth="1"/>
    <col min="9233" max="9233" width="15.5703125" style="183" customWidth="1"/>
    <col min="9234" max="9459" width="9.28515625" style="183"/>
    <col min="9460" max="9460" width="3.85546875" style="183" customWidth="1"/>
    <col min="9461" max="9461" width="45.5703125" style="183" customWidth="1"/>
    <col min="9462" max="9462" width="11.140625" style="183" customWidth="1"/>
    <col min="9463" max="9463" width="12.7109375" style="183" customWidth="1"/>
    <col min="9464" max="9464" width="16.42578125" style="183" customWidth="1"/>
    <col min="9465" max="9465" width="11.42578125" style="183" customWidth="1"/>
    <col min="9466" max="9466" width="12.85546875" style="183" customWidth="1"/>
    <col min="9467" max="9467" width="7" style="183" customWidth="1"/>
    <col min="9468" max="9468" width="11.5703125" style="183" customWidth="1"/>
    <col min="9469" max="9469" width="9.28515625" style="183"/>
    <col min="9470" max="9470" width="13.5703125" style="183" customWidth="1"/>
    <col min="9471" max="9471" width="13" style="183" customWidth="1"/>
    <col min="9472" max="9472" width="14" style="183" customWidth="1"/>
    <col min="9473" max="9475" width="15" style="183" customWidth="1"/>
    <col min="9476" max="9476" width="19.5703125" style="183" customWidth="1"/>
    <col min="9477" max="9477" width="18.140625" style="183" customWidth="1"/>
    <col min="9478" max="9478" width="20" style="183" customWidth="1"/>
    <col min="9479" max="9479" width="21.7109375" style="183" customWidth="1"/>
    <col min="9480" max="9480" width="16.85546875" style="183" customWidth="1"/>
    <col min="9481" max="9481" width="17.7109375" style="183" customWidth="1"/>
    <col min="9482" max="9482" width="16.85546875" style="183" customWidth="1"/>
    <col min="9483" max="9483" width="18.140625" style="183" customWidth="1"/>
    <col min="9484" max="9484" width="7.85546875" style="183" customWidth="1"/>
    <col min="9485" max="9485" width="15.28515625" style="183" customWidth="1"/>
    <col min="9486" max="9486" width="10.85546875" style="183" customWidth="1"/>
    <col min="9487" max="9487" width="14.140625" style="183" customWidth="1"/>
    <col min="9488" max="9488" width="16.7109375" style="183" customWidth="1"/>
    <col min="9489" max="9489" width="15.5703125" style="183" customWidth="1"/>
    <col min="9490" max="9715" width="9.28515625" style="183"/>
    <col min="9716" max="9716" width="3.85546875" style="183" customWidth="1"/>
    <col min="9717" max="9717" width="45.5703125" style="183" customWidth="1"/>
    <col min="9718" max="9718" width="11.140625" style="183" customWidth="1"/>
    <col min="9719" max="9719" width="12.7109375" style="183" customWidth="1"/>
    <col min="9720" max="9720" width="16.42578125" style="183" customWidth="1"/>
    <col min="9721" max="9721" width="11.42578125" style="183" customWidth="1"/>
    <col min="9722" max="9722" width="12.85546875" style="183" customWidth="1"/>
    <col min="9723" max="9723" width="7" style="183" customWidth="1"/>
    <col min="9724" max="9724" width="11.5703125" style="183" customWidth="1"/>
    <col min="9725" max="9725" width="9.28515625" style="183"/>
    <col min="9726" max="9726" width="13.5703125" style="183" customWidth="1"/>
    <col min="9727" max="9727" width="13" style="183" customWidth="1"/>
    <col min="9728" max="9728" width="14" style="183" customWidth="1"/>
    <col min="9729" max="9731" width="15" style="183" customWidth="1"/>
    <col min="9732" max="9732" width="19.5703125" style="183" customWidth="1"/>
    <col min="9733" max="9733" width="18.140625" style="183" customWidth="1"/>
    <col min="9734" max="9734" width="20" style="183" customWidth="1"/>
    <col min="9735" max="9735" width="21.7109375" style="183" customWidth="1"/>
    <col min="9736" max="9736" width="16.85546875" style="183" customWidth="1"/>
    <col min="9737" max="9737" width="17.7109375" style="183" customWidth="1"/>
    <col min="9738" max="9738" width="16.85546875" style="183" customWidth="1"/>
    <col min="9739" max="9739" width="18.140625" style="183" customWidth="1"/>
    <col min="9740" max="9740" width="7.85546875" style="183" customWidth="1"/>
    <col min="9741" max="9741" width="15.28515625" style="183" customWidth="1"/>
    <col min="9742" max="9742" width="10.85546875" style="183" customWidth="1"/>
    <col min="9743" max="9743" width="14.140625" style="183" customWidth="1"/>
    <col min="9744" max="9744" width="16.7109375" style="183" customWidth="1"/>
    <col min="9745" max="9745" width="15.5703125" style="183" customWidth="1"/>
    <col min="9746" max="9971" width="9.28515625" style="183"/>
    <col min="9972" max="9972" width="3.85546875" style="183" customWidth="1"/>
    <col min="9973" max="9973" width="45.5703125" style="183" customWidth="1"/>
    <col min="9974" max="9974" width="11.140625" style="183" customWidth="1"/>
    <col min="9975" max="9975" width="12.7109375" style="183" customWidth="1"/>
    <col min="9976" max="9976" width="16.42578125" style="183" customWidth="1"/>
    <col min="9977" max="9977" width="11.42578125" style="183" customWidth="1"/>
    <col min="9978" max="9978" width="12.85546875" style="183" customWidth="1"/>
    <col min="9979" max="9979" width="7" style="183" customWidth="1"/>
    <col min="9980" max="9980" width="11.5703125" style="183" customWidth="1"/>
    <col min="9981" max="9981" width="9.28515625" style="183"/>
    <col min="9982" max="9982" width="13.5703125" style="183" customWidth="1"/>
    <col min="9983" max="9983" width="13" style="183" customWidth="1"/>
    <col min="9984" max="9984" width="14" style="183" customWidth="1"/>
    <col min="9985" max="9987" width="15" style="183" customWidth="1"/>
    <col min="9988" max="9988" width="19.5703125" style="183" customWidth="1"/>
    <col min="9989" max="9989" width="18.140625" style="183" customWidth="1"/>
    <col min="9990" max="9990" width="20" style="183" customWidth="1"/>
    <col min="9991" max="9991" width="21.7109375" style="183" customWidth="1"/>
    <col min="9992" max="9992" width="16.85546875" style="183" customWidth="1"/>
    <col min="9993" max="9993" width="17.7109375" style="183" customWidth="1"/>
    <col min="9994" max="9994" width="16.85546875" style="183" customWidth="1"/>
    <col min="9995" max="9995" width="18.140625" style="183" customWidth="1"/>
    <col min="9996" max="9996" width="7.85546875" style="183" customWidth="1"/>
    <col min="9997" max="9997" width="15.28515625" style="183" customWidth="1"/>
    <col min="9998" max="9998" width="10.85546875" style="183" customWidth="1"/>
    <col min="9999" max="9999" width="14.140625" style="183" customWidth="1"/>
    <col min="10000" max="10000" width="16.7109375" style="183" customWidth="1"/>
    <col min="10001" max="10001" width="15.5703125" style="183" customWidth="1"/>
    <col min="10002" max="10227" width="9.28515625" style="183"/>
    <col min="10228" max="10228" width="3.85546875" style="183" customWidth="1"/>
    <col min="10229" max="10229" width="45.5703125" style="183" customWidth="1"/>
    <col min="10230" max="10230" width="11.140625" style="183" customWidth="1"/>
    <col min="10231" max="10231" width="12.7109375" style="183" customWidth="1"/>
    <col min="10232" max="10232" width="16.42578125" style="183" customWidth="1"/>
    <col min="10233" max="10233" width="11.42578125" style="183" customWidth="1"/>
    <col min="10234" max="10234" width="12.85546875" style="183" customWidth="1"/>
    <col min="10235" max="10235" width="7" style="183" customWidth="1"/>
    <col min="10236" max="10236" width="11.5703125" style="183" customWidth="1"/>
    <col min="10237" max="10237" width="9.28515625" style="183"/>
    <col min="10238" max="10238" width="13.5703125" style="183" customWidth="1"/>
    <col min="10239" max="10239" width="13" style="183" customWidth="1"/>
    <col min="10240" max="10240" width="14" style="183" customWidth="1"/>
    <col min="10241" max="10243" width="15" style="183" customWidth="1"/>
    <col min="10244" max="10244" width="19.5703125" style="183" customWidth="1"/>
    <col min="10245" max="10245" width="18.140625" style="183" customWidth="1"/>
    <col min="10246" max="10246" width="20" style="183" customWidth="1"/>
    <col min="10247" max="10247" width="21.7109375" style="183" customWidth="1"/>
    <col min="10248" max="10248" width="16.85546875" style="183" customWidth="1"/>
    <col min="10249" max="10249" width="17.7109375" style="183" customWidth="1"/>
    <col min="10250" max="10250" width="16.85546875" style="183" customWidth="1"/>
    <col min="10251" max="10251" width="18.140625" style="183" customWidth="1"/>
    <col min="10252" max="10252" width="7.85546875" style="183" customWidth="1"/>
    <col min="10253" max="10253" width="15.28515625" style="183" customWidth="1"/>
    <col min="10254" max="10254" width="10.85546875" style="183" customWidth="1"/>
    <col min="10255" max="10255" width="14.140625" style="183" customWidth="1"/>
    <col min="10256" max="10256" width="16.7109375" style="183" customWidth="1"/>
    <col min="10257" max="10257" width="15.5703125" style="183" customWidth="1"/>
    <col min="10258" max="10483" width="9.28515625" style="183"/>
    <col min="10484" max="10484" width="3.85546875" style="183" customWidth="1"/>
    <col min="10485" max="10485" width="45.5703125" style="183" customWidth="1"/>
    <col min="10486" max="10486" width="11.140625" style="183" customWidth="1"/>
    <col min="10487" max="10487" width="12.7109375" style="183" customWidth="1"/>
    <col min="10488" max="10488" width="16.42578125" style="183" customWidth="1"/>
    <col min="10489" max="10489" width="11.42578125" style="183" customWidth="1"/>
    <col min="10490" max="10490" width="12.85546875" style="183" customWidth="1"/>
    <col min="10491" max="10491" width="7" style="183" customWidth="1"/>
    <col min="10492" max="10492" width="11.5703125" style="183" customWidth="1"/>
    <col min="10493" max="10493" width="9.28515625" style="183"/>
    <col min="10494" max="10494" width="13.5703125" style="183" customWidth="1"/>
    <col min="10495" max="10495" width="13" style="183" customWidth="1"/>
    <col min="10496" max="10496" width="14" style="183" customWidth="1"/>
    <col min="10497" max="10499" width="15" style="183" customWidth="1"/>
    <col min="10500" max="10500" width="19.5703125" style="183" customWidth="1"/>
    <col min="10501" max="10501" width="18.140625" style="183" customWidth="1"/>
    <col min="10502" max="10502" width="20" style="183" customWidth="1"/>
    <col min="10503" max="10503" width="21.7109375" style="183" customWidth="1"/>
    <col min="10504" max="10504" width="16.85546875" style="183" customWidth="1"/>
    <col min="10505" max="10505" width="17.7109375" style="183" customWidth="1"/>
    <col min="10506" max="10506" width="16.85546875" style="183" customWidth="1"/>
    <col min="10507" max="10507" width="18.140625" style="183" customWidth="1"/>
    <col min="10508" max="10508" width="7.85546875" style="183" customWidth="1"/>
    <col min="10509" max="10509" width="15.28515625" style="183" customWidth="1"/>
    <col min="10510" max="10510" width="10.85546875" style="183" customWidth="1"/>
    <col min="10511" max="10511" width="14.140625" style="183" customWidth="1"/>
    <col min="10512" max="10512" width="16.7109375" style="183" customWidth="1"/>
    <col min="10513" max="10513" width="15.5703125" style="183" customWidth="1"/>
    <col min="10514" max="10739" width="9.28515625" style="183"/>
    <col min="10740" max="10740" width="3.85546875" style="183" customWidth="1"/>
    <col min="10741" max="10741" width="45.5703125" style="183" customWidth="1"/>
    <col min="10742" max="10742" width="11.140625" style="183" customWidth="1"/>
    <col min="10743" max="10743" width="12.7109375" style="183" customWidth="1"/>
    <col min="10744" max="10744" width="16.42578125" style="183" customWidth="1"/>
    <col min="10745" max="10745" width="11.42578125" style="183" customWidth="1"/>
    <col min="10746" max="10746" width="12.85546875" style="183" customWidth="1"/>
    <col min="10747" max="10747" width="7" style="183" customWidth="1"/>
    <col min="10748" max="10748" width="11.5703125" style="183" customWidth="1"/>
    <col min="10749" max="10749" width="9.28515625" style="183"/>
    <col min="10750" max="10750" width="13.5703125" style="183" customWidth="1"/>
    <col min="10751" max="10751" width="13" style="183" customWidth="1"/>
    <col min="10752" max="10752" width="14" style="183" customWidth="1"/>
    <col min="10753" max="10755" width="15" style="183" customWidth="1"/>
    <col min="10756" max="10756" width="19.5703125" style="183" customWidth="1"/>
    <col min="10757" max="10757" width="18.140625" style="183" customWidth="1"/>
    <col min="10758" max="10758" width="20" style="183" customWidth="1"/>
    <col min="10759" max="10759" width="21.7109375" style="183" customWidth="1"/>
    <col min="10760" max="10760" width="16.85546875" style="183" customWidth="1"/>
    <col min="10761" max="10761" width="17.7109375" style="183" customWidth="1"/>
    <col min="10762" max="10762" width="16.85546875" style="183" customWidth="1"/>
    <col min="10763" max="10763" width="18.140625" style="183" customWidth="1"/>
    <col min="10764" max="10764" width="7.85546875" style="183" customWidth="1"/>
    <col min="10765" max="10765" width="15.28515625" style="183" customWidth="1"/>
    <col min="10766" max="10766" width="10.85546875" style="183" customWidth="1"/>
    <col min="10767" max="10767" width="14.140625" style="183" customWidth="1"/>
    <col min="10768" max="10768" width="16.7109375" style="183" customWidth="1"/>
    <col min="10769" max="10769" width="15.5703125" style="183" customWidth="1"/>
    <col min="10770" max="10995" width="9.28515625" style="183"/>
    <col min="10996" max="10996" width="3.85546875" style="183" customWidth="1"/>
    <col min="10997" max="10997" width="45.5703125" style="183" customWidth="1"/>
    <col min="10998" max="10998" width="11.140625" style="183" customWidth="1"/>
    <col min="10999" max="10999" width="12.7109375" style="183" customWidth="1"/>
    <col min="11000" max="11000" width="16.42578125" style="183" customWidth="1"/>
    <col min="11001" max="11001" width="11.42578125" style="183" customWidth="1"/>
    <col min="11002" max="11002" width="12.85546875" style="183" customWidth="1"/>
    <col min="11003" max="11003" width="7" style="183" customWidth="1"/>
    <col min="11004" max="11004" width="11.5703125" style="183" customWidth="1"/>
    <col min="11005" max="11005" width="9.28515625" style="183"/>
    <col min="11006" max="11006" width="13.5703125" style="183" customWidth="1"/>
    <col min="11007" max="11007" width="13" style="183" customWidth="1"/>
    <col min="11008" max="11008" width="14" style="183" customWidth="1"/>
    <col min="11009" max="11011" width="15" style="183" customWidth="1"/>
    <col min="11012" max="11012" width="19.5703125" style="183" customWidth="1"/>
    <col min="11013" max="11013" width="18.140625" style="183" customWidth="1"/>
    <col min="11014" max="11014" width="20" style="183" customWidth="1"/>
    <col min="11015" max="11015" width="21.7109375" style="183" customWidth="1"/>
    <col min="11016" max="11016" width="16.85546875" style="183" customWidth="1"/>
    <col min="11017" max="11017" width="17.7109375" style="183" customWidth="1"/>
    <col min="11018" max="11018" width="16.85546875" style="183" customWidth="1"/>
    <col min="11019" max="11019" width="18.140625" style="183" customWidth="1"/>
    <col min="11020" max="11020" width="7.85546875" style="183" customWidth="1"/>
    <col min="11021" max="11021" width="15.28515625" style="183" customWidth="1"/>
    <col min="11022" max="11022" width="10.85546875" style="183" customWidth="1"/>
    <col min="11023" max="11023" width="14.140625" style="183" customWidth="1"/>
    <col min="11024" max="11024" width="16.7109375" style="183" customWidth="1"/>
    <col min="11025" max="11025" width="15.5703125" style="183" customWidth="1"/>
    <col min="11026" max="11251" width="9.28515625" style="183"/>
    <col min="11252" max="11252" width="3.85546875" style="183" customWidth="1"/>
    <col min="11253" max="11253" width="45.5703125" style="183" customWidth="1"/>
    <col min="11254" max="11254" width="11.140625" style="183" customWidth="1"/>
    <col min="11255" max="11255" width="12.7109375" style="183" customWidth="1"/>
    <col min="11256" max="11256" width="16.42578125" style="183" customWidth="1"/>
    <col min="11257" max="11257" width="11.42578125" style="183" customWidth="1"/>
    <col min="11258" max="11258" width="12.85546875" style="183" customWidth="1"/>
    <col min="11259" max="11259" width="7" style="183" customWidth="1"/>
    <col min="11260" max="11260" width="11.5703125" style="183" customWidth="1"/>
    <col min="11261" max="11261" width="9.28515625" style="183"/>
    <col min="11262" max="11262" width="13.5703125" style="183" customWidth="1"/>
    <col min="11263" max="11263" width="13" style="183" customWidth="1"/>
    <col min="11264" max="11264" width="14" style="183" customWidth="1"/>
    <col min="11265" max="11267" width="15" style="183" customWidth="1"/>
    <col min="11268" max="11268" width="19.5703125" style="183" customWidth="1"/>
    <col min="11269" max="11269" width="18.140625" style="183" customWidth="1"/>
    <col min="11270" max="11270" width="20" style="183" customWidth="1"/>
    <col min="11271" max="11271" width="21.7109375" style="183" customWidth="1"/>
    <col min="11272" max="11272" width="16.85546875" style="183" customWidth="1"/>
    <col min="11273" max="11273" width="17.7109375" style="183" customWidth="1"/>
    <col min="11274" max="11274" width="16.85546875" style="183" customWidth="1"/>
    <col min="11275" max="11275" width="18.140625" style="183" customWidth="1"/>
    <col min="11276" max="11276" width="7.85546875" style="183" customWidth="1"/>
    <col min="11277" max="11277" width="15.28515625" style="183" customWidth="1"/>
    <col min="11278" max="11278" width="10.85546875" style="183" customWidth="1"/>
    <col min="11279" max="11279" width="14.140625" style="183" customWidth="1"/>
    <col min="11280" max="11280" width="16.7109375" style="183" customWidth="1"/>
    <col min="11281" max="11281" width="15.5703125" style="183" customWidth="1"/>
    <col min="11282" max="11507" width="9.28515625" style="183"/>
    <col min="11508" max="11508" width="3.85546875" style="183" customWidth="1"/>
    <col min="11509" max="11509" width="45.5703125" style="183" customWidth="1"/>
    <col min="11510" max="11510" width="11.140625" style="183" customWidth="1"/>
    <col min="11511" max="11511" width="12.7109375" style="183" customWidth="1"/>
    <col min="11512" max="11512" width="16.42578125" style="183" customWidth="1"/>
    <col min="11513" max="11513" width="11.42578125" style="183" customWidth="1"/>
    <col min="11514" max="11514" width="12.85546875" style="183" customWidth="1"/>
    <col min="11515" max="11515" width="7" style="183" customWidth="1"/>
    <col min="11516" max="11516" width="11.5703125" style="183" customWidth="1"/>
    <col min="11517" max="11517" width="9.28515625" style="183"/>
    <col min="11518" max="11518" width="13.5703125" style="183" customWidth="1"/>
    <col min="11519" max="11519" width="13" style="183" customWidth="1"/>
    <col min="11520" max="11520" width="14" style="183" customWidth="1"/>
    <col min="11521" max="11523" width="15" style="183" customWidth="1"/>
    <col min="11524" max="11524" width="19.5703125" style="183" customWidth="1"/>
    <col min="11525" max="11525" width="18.140625" style="183" customWidth="1"/>
    <col min="11526" max="11526" width="20" style="183" customWidth="1"/>
    <col min="11527" max="11527" width="21.7109375" style="183" customWidth="1"/>
    <col min="11528" max="11528" width="16.85546875" style="183" customWidth="1"/>
    <col min="11529" max="11529" width="17.7109375" style="183" customWidth="1"/>
    <col min="11530" max="11530" width="16.85546875" style="183" customWidth="1"/>
    <col min="11531" max="11531" width="18.140625" style="183" customWidth="1"/>
    <col min="11532" max="11532" width="7.85546875" style="183" customWidth="1"/>
    <col min="11533" max="11533" width="15.28515625" style="183" customWidth="1"/>
    <col min="11534" max="11534" width="10.85546875" style="183" customWidth="1"/>
    <col min="11535" max="11535" width="14.140625" style="183" customWidth="1"/>
    <col min="11536" max="11536" width="16.7109375" style="183" customWidth="1"/>
    <col min="11537" max="11537" width="15.5703125" style="183" customWidth="1"/>
    <col min="11538" max="11763" width="9.28515625" style="183"/>
    <col min="11764" max="11764" width="3.85546875" style="183" customWidth="1"/>
    <col min="11765" max="11765" width="45.5703125" style="183" customWidth="1"/>
    <col min="11766" max="11766" width="11.140625" style="183" customWidth="1"/>
    <col min="11767" max="11767" width="12.7109375" style="183" customWidth="1"/>
    <col min="11768" max="11768" width="16.42578125" style="183" customWidth="1"/>
    <col min="11769" max="11769" width="11.42578125" style="183" customWidth="1"/>
    <col min="11770" max="11770" width="12.85546875" style="183" customWidth="1"/>
    <col min="11771" max="11771" width="7" style="183" customWidth="1"/>
    <col min="11772" max="11772" width="11.5703125" style="183" customWidth="1"/>
    <col min="11773" max="11773" width="9.28515625" style="183"/>
    <col min="11774" max="11774" width="13.5703125" style="183" customWidth="1"/>
    <col min="11775" max="11775" width="13" style="183" customWidth="1"/>
    <col min="11776" max="11776" width="14" style="183" customWidth="1"/>
    <col min="11777" max="11779" width="15" style="183" customWidth="1"/>
    <col min="11780" max="11780" width="19.5703125" style="183" customWidth="1"/>
    <col min="11781" max="11781" width="18.140625" style="183" customWidth="1"/>
    <col min="11782" max="11782" width="20" style="183" customWidth="1"/>
    <col min="11783" max="11783" width="21.7109375" style="183" customWidth="1"/>
    <col min="11784" max="11784" width="16.85546875" style="183" customWidth="1"/>
    <col min="11785" max="11785" width="17.7109375" style="183" customWidth="1"/>
    <col min="11786" max="11786" width="16.85546875" style="183" customWidth="1"/>
    <col min="11787" max="11787" width="18.140625" style="183" customWidth="1"/>
    <col min="11788" max="11788" width="7.85546875" style="183" customWidth="1"/>
    <col min="11789" max="11789" width="15.28515625" style="183" customWidth="1"/>
    <col min="11790" max="11790" width="10.85546875" style="183" customWidth="1"/>
    <col min="11791" max="11791" width="14.140625" style="183" customWidth="1"/>
    <col min="11792" max="11792" width="16.7109375" style="183" customWidth="1"/>
    <col min="11793" max="11793" width="15.5703125" style="183" customWidth="1"/>
    <col min="11794" max="12019" width="9.28515625" style="183"/>
    <col min="12020" max="12020" width="3.85546875" style="183" customWidth="1"/>
    <col min="12021" max="12021" width="45.5703125" style="183" customWidth="1"/>
    <col min="12022" max="12022" width="11.140625" style="183" customWidth="1"/>
    <col min="12023" max="12023" width="12.7109375" style="183" customWidth="1"/>
    <col min="12024" max="12024" width="16.42578125" style="183" customWidth="1"/>
    <col min="12025" max="12025" width="11.42578125" style="183" customWidth="1"/>
    <col min="12026" max="12026" width="12.85546875" style="183" customWidth="1"/>
    <col min="12027" max="12027" width="7" style="183" customWidth="1"/>
    <col min="12028" max="12028" width="11.5703125" style="183" customWidth="1"/>
    <col min="12029" max="12029" width="9.28515625" style="183"/>
    <col min="12030" max="12030" width="13.5703125" style="183" customWidth="1"/>
    <col min="12031" max="12031" width="13" style="183" customWidth="1"/>
    <col min="12032" max="12032" width="14" style="183" customWidth="1"/>
    <col min="12033" max="12035" width="15" style="183" customWidth="1"/>
    <col min="12036" max="12036" width="19.5703125" style="183" customWidth="1"/>
    <col min="12037" max="12037" width="18.140625" style="183" customWidth="1"/>
    <col min="12038" max="12038" width="20" style="183" customWidth="1"/>
    <col min="12039" max="12039" width="21.7109375" style="183" customWidth="1"/>
    <col min="12040" max="12040" width="16.85546875" style="183" customWidth="1"/>
    <col min="12041" max="12041" width="17.7109375" style="183" customWidth="1"/>
    <col min="12042" max="12042" width="16.85546875" style="183" customWidth="1"/>
    <col min="12043" max="12043" width="18.140625" style="183" customWidth="1"/>
    <col min="12044" max="12044" width="7.85546875" style="183" customWidth="1"/>
    <col min="12045" max="12045" width="15.28515625" style="183" customWidth="1"/>
    <col min="12046" max="12046" width="10.85546875" style="183" customWidth="1"/>
    <col min="12047" max="12047" width="14.140625" style="183" customWidth="1"/>
    <col min="12048" max="12048" width="16.7109375" style="183" customWidth="1"/>
    <col min="12049" max="12049" width="15.5703125" style="183" customWidth="1"/>
    <col min="12050" max="12275" width="9.28515625" style="183"/>
    <col min="12276" max="12276" width="3.85546875" style="183" customWidth="1"/>
    <col min="12277" max="12277" width="45.5703125" style="183" customWidth="1"/>
    <col min="12278" max="12278" width="11.140625" style="183" customWidth="1"/>
    <col min="12279" max="12279" width="12.7109375" style="183" customWidth="1"/>
    <col min="12280" max="12280" width="16.42578125" style="183" customWidth="1"/>
    <col min="12281" max="12281" width="11.42578125" style="183" customWidth="1"/>
    <col min="12282" max="12282" width="12.85546875" style="183" customWidth="1"/>
    <col min="12283" max="12283" width="7" style="183" customWidth="1"/>
    <col min="12284" max="12284" width="11.5703125" style="183" customWidth="1"/>
    <col min="12285" max="12285" width="9.28515625" style="183"/>
    <col min="12286" max="12286" width="13.5703125" style="183" customWidth="1"/>
    <col min="12287" max="12287" width="13" style="183" customWidth="1"/>
    <col min="12288" max="12288" width="14" style="183" customWidth="1"/>
    <col min="12289" max="12291" width="15" style="183" customWidth="1"/>
    <col min="12292" max="12292" width="19.5703125" style="183" customWidth="1"/>
    <col min="12293" max="12293" width="18.140625" style="183" customWidth="1"/>
    <col min="12294" max="12294" width="20" style="183" customWidth="1"/>
    <col min="12295" max="12295" width="21.7109375" style="183" customWidth="1"/>
    <col min="12296" max="12296" width="16.85546875" style="183" customWidth="1"/>
    <col min="12297" max="12297" width="17.7109375" style="183" customWidth="1"/>
    <col min="12298" max="12298" width="16.85546875" style="183" customWidth="1"/>
    <col min="12299" max="12299" width="18.140625" style="183" customWidth="1"/>
    <col min="12300" max="12300" width="7.85546875" style="183" customWidth="1"/>
    <col min="12301" max="12301" width="15.28515625" style="183" customWidth="1"/>
    <col min="12302" max="12302" width="10.85546875" style="183" customWidth="1"/>
    <col min="12303" max="12303" width="14.140625" style="183" customWidth="1"/>
    <col min="12304" max="12304" width="16.7109375" style="183" customWidth="1"/>
    <col min="12305" max="12305" width="15.5703125" style="183" customWidth="1"/>
    <col min="12306" max="12531" width="9.28515625" style="183"/>
    <col min="12532" max="12532" width="3.85546875" style="183" customWidth="1"/>
    <col min="12533" max="12533" width="45.5703125" style="183" customWidth="1"/>
    <col min="12534" max="12534" width="11.140625" style="183" customWidth="1"/>
    <col min="12535" max="12535" width="12.7109375" style="183" customWidth="1"/>
    <col min="12536" max="12536" width="16.42578125" style="183" customWidth="1"/>
    <col min="12537" max="12537" width="11.42578125" style="183" customWidth="1"/>
    <col min="12538" max="12538" width="12.85546875" style="183" customWidth="1"/>
    <col min="12539" max="12539" width="7" style="183" customWidth="1"/>
    <col min="12540" max="12540" width="11.5703125" style="183" customWidth="1"/>
    <col min="12541" max="12541" width="9.28515625" style="183"/>
    <col min="12542" max="12542" width="13.5703125" style="183" customWidth="1"/>
    <col min="12543" max="12543" width="13" style="183" customWidth="1"/>
    <col min="12544" max="12544" width="14" style="183" customWidth="1"/>
    <col min="12545" max="12547" width="15" style="183" customWidth="1"/>
    <col min="12548" max="12548" width="19.5703125" style="183" customWidth="1"/>
    <col min="12549" max="12549" width="18.140625" style="183" customWidth="1"/>
    <col min="12550" max="12550" width="20" style="183" customWidth="1"/>
    <col min="12551" max="12551" width="21.7109375" style="183" customWidth="1"/>
    <col min="12552" max="12552" width="16.85546875" style="183" customWidth="1"/>
    <col min="12553" max="12553" width="17.7109375" style="183" customWidth="1"/>
    <col min="12554" max="12554" width="16.85546875" style="183" customWidth="1"/>
    <col min="12555" max="12555" width="18.140625" style="183" customWidth="1"/>
    <col min="12556" max="12556" width="7.85546875" style="183" customWidth="1"/>
    <col min="12557" max="12557" width="15.28515625" style="183" customWidth="1"/>
    <col min="12558" max="12558" width="10.85546875" style="183" customWidth="1"/>
    <col min="12559" max="12559" width="14.140625" style="183" customWidth="1"/>
    <col min="12560" max="12560" width="16.7109375" style="183" customWidth="1"/>
    <col min="12561" max="12561" width="15.5703125" style="183" customWidth="1"/>
    <col min="12562" max="12787" width="9.28515625" style="183"/>
    <col min="12788" max="12788" width="3.85546875" style="183" customWidth="1"/>
    <col min="12789" max="12789" width="45.5703125" style="183" customWidth="1"/>
    <col min="12790" max="12790" width="11.140625" style="183" customWidth="1"/>
    <col min="12791" max="12791" width="12.7109375" style="183" customWidth="1"/>
    <col min="12792" max="12792" width="16.42578125" style="183" customWidth="1"/>
    <col min="12793" max="12793" width="11.42578125" style="183" customWidth="1"/>
    <col min="12794" max="12794" width="12.85546875" style="183" customWidth="1"/>
    <col min="12795" max="12795" width="7" style="183" customWidth="1"/>
    <col min="12796" max="12796" width="11.5703125" style="183" customWidth="1"/>
    <col min="12797" max="12797" width="9.28515625" style="183"/>
    <col min="12798" max="12798" width="13.5703125" style="183" customWidth="1"/>
    <col min="12799" max="12799" width="13" style="183" customWidth="1"/>
    <col min="12800" max="12800" width="14" style="183" customWidth="1"/>
    <col min="12801" max="12803" width="15" style="183" customWidth="1"/>
    <col min="12804" max="12804" width="19.5703125" style="183" customWidth="1"/>
    <col min="12805" max="12805" width="18.140625" style="183" customWidth="1"/>
    <col min="12806" max="12806" width="20" style="183" customWidth="1"/>
    <col min="12807" max="12807" width="21.7109375" style="183" customWidth="1"/>
    <col min="12808" max="12808" width="16.85546875" style="183" customWidth="1"/>
    <col min="12809" max="12809" width="17.7109375" style="183" customWidth="1"/>
    <col min="12810" max="12810" width="16.85546875" style="183" customWidth="1"/>
    <col min="12811" max="12811" width="18.140625" style="183" customWidth="1"/>
    <col min="12812" max="12812" width="7.85546875" style="183" customWidth="1"/>
    <col min="12813" max="12813" width="15.28515625" style="183" customWidth="1"/>
    <col min="12814" max="12814" width="10.85546875" style="183" customWidth="1"/>
    <col min="12815" max="12815" width="14.140625" style="183" customWidth="1"/>
    <col min="12816" max="12816" width="16.7109375" style="183" customWidth="1"/>
    <col min="12817" max="12817" width="15.5703125" style="183" customWidth="1"/>
    <col min="12818" max="13043" width="9.28515625" style="183"/>
    <col min="13044" max="13044" width="3.85546875" style="183" customWidth="1"/>
    <col min="13045" max="13045" width="45.5703125" style="183" customWidth="1"/>
    <col min="13046" max="13046" width="11.140625" style="183" customWidth="1"/>
    <col min="13047" max="13047" width="12.7109375" style="183" customWidth="1"/>
    <col min="13048" max="13048" width="16.42578125" style="183" customWidth="1"/>
    <col min="13049" max="13049" width="11.42578125" style="183" customWidth="1"/>
    <col min="13050" max="13050" width="12.85546875" style="183" customWidth="1"/>
    <col min="13051" max="13051" width="7" style="183" customWidth="1"/>
    <col min="13052" max="13052" width="11.5703125" style="183" customWidth="1"/>
    <col min="13053" max="13053" width="9.28515625" style="183"/>
    <col min="13054" max="13054" width="13.5703125" style="183" customWidth="1"/>
    <col min="13055" max="13055" width="13" style="183" customWidth="1"/>
    <col min="13056" max="13056" width="14" style="183" customWidth="1"/>
    <col min="13057" max="13059" width="15" style="183" customWidth="1"/>
    <col min="13060" max="13060" width="19.5703125" style="183" customWidth="1"/>
    <col min="13061" max="13061" width="18.140625" style="183" customWidth="1"/>
    <col min="13062" max="13062" width="20" style="183" customWidth="1"/>
    <col min="13063" max="13063" width="21.7109375" style="183" customWidth="1"/>
    <col min="13064" max="13064" width="16.85546875" style="183" customWidth="1"/>
    <col min="13065" max="13065" width="17.7109375" style="183" customWidth="1"/>
    <col min="13066" max="13066" width="16.85546875" style="183" customWidth="1"/>
    <col min="13067" max="13067" width="18.140625" style="183" customWidth="1"/>
    <col min="13068" max="13068" width="7.85546875" style="183" customWidth="1"/>
    <col min="13069" max="13069" width="15.28515625" style="183" customWidth="1"/>
    <col min="13070" max="13070" width="10.85546875" style="183" customWidth="1"/>
    <col min="13071" max="13071" width="14.140625" style="183" customWidth="1"/>
    <col min="13072" max="13072" width="16.7109375" style="183" customWidth="1"/>
    <col min="13073" max="13073" width="15.5703125" style="183" customWidth="1"/>
    <col min="13074" max="13299" width="9.28515625" style="183"/>
    <col min="13300" max="13300" width="3.85546875" style="183" customWidth="1"/>
    <col min="13301" max="13301" width="45.5703125" style="183" customWidth="1"/>
    <col min="13302" max="13302" width="11.140625" style="183" customWidth="1"/>
    <col min="13303" max="13303" width="12.7109375" style="183" customWidth="1"/>
    <col min="13304" max="13304" width="16.42578125" style="183" customWidth="1"/>
    <col min="13305" max="13305" width="11.42578125" style="183" customWidth="1"/>
    <col min="13306" max="13306" width="12.85546875" style="183" customWidth="1"/>
    <col min="13307" max="13307" width="7" style="183" customWidth="1"/>
    <col min="13308" max="13308" width="11.5703125" style="183" customWidth="1"/>
    <col min="13309" max="13309" width="9.28515625" style="183"/>
    <col min="13310" max="13310" width="13.5703125" style="183" customWidth="1"/>
    <col min="13311" max="13311" width="13" style="183" customWidth="1"/>
    <col min="13312" max="13312" width="14" style="183" customWidth="1"/>
    <col min="13313" max="13315" width="15" style="183" customWidth="1"/>
    <col min="13316" max="13316" width="19.5703125" style="183" customWidth="1"/>
    <col min="13317" max="13317" width="18.140625" style="183" customWidth="1"/>
    <col min="13318" max="13318" width="20" style="183" customWidth="1"/>
    <col min="13319" max="13319" width="21.7109375" style="183" customWidth="1"/>
    <col min="13320" max="13320" width="16.85546875" style="183" customWidth="1"/>
    <col min="13321" max="13321" width="17.7109375" style="183" customWidth="1"/>
    <col min="13322" max="13322" width="16.85546875" style="183" customWidth="1"/>
    <col min="13323" max="13323" width="18.140625" style="183" customWidth="1"/>
    <col min="13324" max="13324" width="7.85546875" style="183" customWidth="1"/>
    <col min="13325" max="13325" width="15.28515625" style="183" customWidth="1"/>
    <col min="13326" max="13326" width="10.85546875" style="183" customWidth="1"/>
    <col min="13327" max="13327" width="14.140625" style="183" customWidth="1"/>
    <col min="13328" max="13328" width="16.7109375" style="183" customWidth="1"/>
    <col min="13329" max="13329" width="15.5703125" style="183" customWidth="1"/>
    <col min="13330" max="13555" width="9.28515625" style="183"/>
    <col min="13556" max="13556" width="3.85546875" style="183" customWidth="1"/>
    <col min="13557" max="13557" width="45.5703125" style="183" customWidth="1"/>
    <col min="13558" max="13558" width="11.140625" style="183" customWidth="1"/>
    <col min="13559" max="13559" width="12.7109375" style="183" customWidth="1"/>
    <col min="13560" max="13560" width="16.42578125" style="183" customWidth="1"/>
    <col min="13561" max="13561" width="11.42578125" style="183" customWidth="1"/>
    <col min="13562" max="13562" width="12.85546875" style="183" customWidth="1"/>
    <col min="13563" max="13563" width="7" style="183" customWidth="1"/>
    <col min="13564" max="13564" width="11.5703125" style="183" customWidth="1"/>
    <col min="13565" max="13565" width="9.28515625" style="183"/>
    <col min="13566" max="13566" width="13.5703125" style="183" customWidth="1"/>
    <col min="13567" max="13567" width="13" style="183" customWidth="1"/>
    <col min="13568" max="13568" width="14" style="183" customWidth="1"/>
    <col min="13569" max="13571" width="15" style="183" customWidth="1"/>
    <col min="13572" max="13572" width="19.5703125" style="183" customWidth="1"/>
    <col min="13573" max="13573" width="18.140625" style="183" customWidth="1"/>
    <col min="13574" max="13574" width="20" style="183" customWidth="1"/>
    <col min="13575" max="13575" width="21.7109375" style="183" customWidth="1"/>
    <col min="13576" max="13576" width="16.85546875" style="183" customWidth="1"/>
    <col min="13577" max="13577" width="17.7109375" style="183" customWidth="1"/>
    <col min="13578" max="13578" width="16.85546875" style="183" customWidth="1"/>
    <col min="13579" max="13579" width="18.140625" style="183" customWidth="1"/>
    <col min="13580" max="13580" width="7.85546875" style="183" customWidth="1"/>
    <col min="13581" max="13581" width="15.28515625" style="183" customWidth="1"/>
    <col min="13582" max="13582" width="10.85546875" style="183" customWidth="1"/>
    <col min="13583" max="13583" width="14.140625" style="183" customWidth="1"/>
    <col min="13584" max="13584" width="16.7109375" style="183" customWidth="1"/>
    <col min="13585" max="13585" width="15.5703125" style="183" customWidth="1"/>
    <col min="13586" max="13811" width="9.28515625" style="183"/>
    <col min="13812" max="13812" width="3.85546875" style="183" customWidth="1"/>
    <col min="13813" max="13813" width="45.5703125" style="183" customWidth="1"/>
    <col min="13814" max="13814" width="11.140625" style="183" customWidth="1"/>
    <col min="13815" max="13815" width="12.7109375" style="183" customWidth="1"/>
    <col min="13816" max="13816" width="16.42578125" style="183" customWidth="1"/>
    <col min="13817" max="13817" width="11.42578125" style="183" customWidth="1"/>
    <col min="13818" max="13818" width="12.85546875" style="183" customWidth="1"/>
    <col min="13819" max="13819" width="7" style="183" customWidth="1"/>
    <col min="13820" max="13820" width="11.5703125" style="183" customWidth="1"/>
    <col min="13821" max="13821" width="9.28515625" style="183"/>
    <col min="13822" max="13822" width="13.5703125" style="183" customWidth="1"/>
    <col min="13823" max="13823" width="13" style="183" customWidth="1"/>
    <col min="13824" max="13824" width="14" style="183" customWidth="1"/>
    <col min="13825" max="13827" width="15" style="183" customWidth="1"/>
    <col min="13828" max="13828" width="19.5703125" style="183" customWidth="1"/>
    <col min="13829" max="13829" width="18.140625" style="183" customWidth="1"/>
    <col min="13830" max="13830" width="20" style="183" customWidth="1"/>
    <col min="13831" max="13831" width="21.7109375" style="183" customWidth="1"/>
    <col min="13832" max="13832" width="16.85546875" style="183" customWidth="1"/>
    <col min="13833" max="13833" width="17.7109375" style="183" customWidth="1"/>
    <col min="13834" max="13834" width="16.85546875" style="183" customWidth="1"/>
    <col min="13835" max="13835" width="18.140625" style="183" customWidth="1"/>
    <col min="13836" max="13836" width="7.85546875" style="183" customWidth="1"/>
    <col min="13837" max="13837" width="15.28515625" style="183" customWidth="1"/>
    <col min="13838" max="13838" width="10.85546875" style="183" customWidth="1"/>
    <col min="13839" max="13839" width="14.140625" style="183" customWidth="1"/>
    <col min="13840" max="13840" width="16.7109375" style="183" customWidth="1"/>
    <col min="13841" max="13841" width="15.5703125" style="183" customWidth="1"/>
    <col min="13842" max="14067" width="9.28515625" style="183"/>
    <col min="14068" max="14068" width="3.85546875" style="183" customWidth="1"/>
    <col min="14069" max="14069" width="45.5703125" style="183" customWidth="1"/>
    <col min="14070" max="14070" width="11.140625" style="183" customWidth="1"/>
    <col min="14071" max="14071" width="12.7109375" style="183" customWidth="1"/>
    <col min="14072" max="14072" width="16.42578125" style="183" customWidth="1"/>
    <col min="14073" max="14073" width="11.42578125" style="183" customWidth="1"/>
    <col min="14074" max="14074" width="12.85546875" style="183" customWidth="1"/>
    <col min="14075" max="14075" width="7" style="183" customWidth="1"/>
    <col min="14076" max="14076" width="11.5703125" style="183" customWidth="1"/>
    <col min="14077" max="14077" width="9.28515625" style="183"/>
    <col min="14078" max="14078" width="13.5703125" style="183" customWidth="1"/>
    <col min="14079" max="14079" width="13" style="183" customWidth="1"/>
    <col min="14080" max="14080" width="14" style="183" customWidth="1"/>
    <col min="14081" max="14083" width="15" style="183" customWidth="1"/>
    <col min="14084" max="14084" width="19.5703125" style="183" customWidth="1"/>
    <col min="14085" max="14085" width="18.140625" style="183" customWidth="1"/>
    <col min="14086" max="14086" width="20" style="183" customWidth="1"/>
    <col min="14087" max="14087" width="21.7109375" style="183" customWidth="1"/>
    <col min="14088" max="14088" width="16.85546875" style="183" customWidth="1"/>
    <col min="14089" max="14089" width="17.7109375" style="183" customWidth="1"/>
    <col min="14090" max="14090" width="16.85546875" style="183" customWidth="1"/>
    <col min="14091" max="14091" width="18.140625" style="183" customWidth="1"/>
    <col min="14092" max="14092" width="7.85546875" style="183" customWidth="1"/>
    <col min="14093" max="14093" width="15.28515625" style="183" customWidth="1"/>
    <col min="14094" max="14094" width="10.85546875" style="183" customWidth="1"/>
    <col min="14095" max="14095" width="14.140625" style="183" customWidth="1"/>
    <col min="14096" max="14096" width="16.7109375" style="183" customWidth="1"/>
    <col min="14097" max="14097" width="15.5703125" style="183" customWidth="1"/>
    <col min="14098" max="14323" width="9.28515625" style="183"/>
    <col min="14324" max="14324" width="3.85546875" style="183" customWidth="1"/>
    <col min="14325" max="14325" width="45.5703125" style="183" customWidth="1"/>
    <col min="14326" max="14326" width="11.140625" style="183" customWidth="1"/>
    <col min="14327" max="14327" width="12.7109375" style="183" customWidth="1"/>
    <col min="14328" max="14328" width="16.42578125" style="183" customWidth="1"/>
    <col min="14329" max="14329" width="11.42578125" style="183" customWidth="1"/>
    <col min="14330" max="14330" width="12.85546875" style="183" customWidth="1"/>
    <col min="14331" max="14331" width="7" style="183" customWidth="1"/>
    <col min="14332" max="14332" width="11.5703125" style="183" customWidth="1"/>
    <col min="14333" max="14333" width="9.28515625" style="183"/>
    <col min="14334" max="14334" width="13.5703125" style="183" customWidth="1"/>
    <col min="14335" max="14335" width="13" style="183" customWidth="1"/>
    <col min="14336" max="14336" width="14" style="183" customWidth="1"/>
    <col min="14337" max="14339" width="15" style="183" customWidth="1"/>
    <col min="14340" max="14340" width="19.5703125" style="183" customWidth="1"/>
    <col min="14341" max="14341" width="18.140625" style="183" customWidth="1"/>
    <col min="14342" max="14342" width="20" style="183" customWidth="1"/>
    <col min="14343" max="14343" width="21.7109375" style="183" customWidth="1"/>
    <col min="14344" max="14344" width="16.85546875" style="183" customWidth="1"/>
    <col min="14345" max="14345" width="17.7109375" style="183" customWidth="1"/>
    <col min="14346" max="14346" width="16.85546875" style="183" customWidth="1"/>
    <col min="14347" max="14347" width="18.140625" style="183" customWidth="1"/>
    <col min="14348" max="14348" width="7.85546875" style="183" customWidth="1"/>
    <col min="14349" max="14349" width="15.28515625" style="183" customWidth="1"/>
    <col min="14350" max="14350" width="10.85546875" style="183" customWidth="1"/>
    <col min="14351" max="14351" width="14.140625" style="183" customWidth="1"/>
    <col min="14352" max="14352" width="16.7109375" style="183" customWidth="1"/>
    <col min="14353" max="14353" width="15.5703125" style="183" customWidth="1"/>
    <col min="14354" max="14579" width="9.28515625" style="183"/>
    <col min="14580" max="14580" width="3.85546875" style="183" customWidth="1"/>
    <col min="14581" max="14581" width="45.5703125" style="183" customWidth="1"/>
    <col min="14582" max="14582" width="11.140625" style="183" customWidth="1"/>
    <col min="14583" max="14583" width="12.7109375" style="183" customWidth="1"/>
    <col min="14584" max="14584" width="16.42578125" style="183" customWidth="1"/>
    <col min="14585" max="14585" width="11.42578125" style="183" customWidth="1"/>
    <col min="14586" max="14586" width="12.85546875" style="183" customWidth="1"/>
    <col min="14587" max="14587" width="7" style="183" customWidth="1"/>
    <col min="14588" max="14588" width="11.5703125" style="183" customWidth="1"/>
    <col min="14589" max="14589" width="9.28515625" style="183"/>
    <col min="14590" max="14590" width="13.5703125" style="183" customWidth="1"/>
    <col min="14591" max="14591" width="13" style="183" customWidth="1"/>
    <col min="14592" max="14592" width="14" style="183" customWidth="1"/>
    <col min="14593" max="14595" width="15" style="183" customWidth="1"/>
    <col min="14596" max="14596" width="19.5703125" style="183" customWidth="1"/>
    <col min="14597" max="14597" width="18.140625" style="183" customWidth="1"/>
    <col min="14598" max="14598" width="20" style="183" customWidth="1"/>
    <col min="14599" max="14599" width="21.7109375" style="183" customWidth="1"/>
    <col min="14600" max="14600" width="16.85546875" style="183" customWidth="1"/>
    <col min="14601" max="14601" width="17.7109375" style="183" customWidth="1"/>
    <col min="14602" max="14602" width="16.85546875" style="183" customWidth="1"/>
    <col min="14603" max="14603" width="18.140625" style="183" customWidth="1"/>
    <col min="14604" max="14604" width="7.85546875" style="183" customWidth="1"/>
    <col min="14605" max="14605" width="15.28515625" style="183" customWidth="1"/>
    <col min="14606" max="14606" width="10.85546875" style="183" customWidth="1"/>
    <col min="14607" max="14607" width="14.140625" style="183" customWidth="1"/>
    <col min="14608" max="14608" width="16.7109375" style="183" customWidth="1"/>
    <col min="14609" max="14609" width="15.5703125" style="183" customWidth="1"/>
    <col min="14610" max="14835" width="9.28515625" style="183"/>
    <col min="14836" max="14836" width="3.85546875" style="183" customWidth="1"/>
    <col min="14837" max="14837" width="45.5703125" style="183" customWidth="1"/>
    <col min="14838" max="14838" width="11.140625" style="183" customWidth="1"/>
    <col min="14839" max="14839" width="12.7109375" style="183" customWidth="1"/>
    <col min="14840" max="14840" width="16.42578125" style="183" customWidth="1"/>
    <col min="14841" max="14841" width="11.42578125" style="183" customWidth="1"/>
    <col min="14842" max="14842" width="12.85546875" style="183" customWidth="1"/>
    <col min="14843" max="14843" width="7" style="183" customWidth="1"/>
    <col min="14844" max="14844" width="11.5703125" style="183" customWidth="1"/>
    <col min="14845" max="14845" width="9.28515625" style="183"/>
    <col min="14846" max="14846" width="13.5703125" style="183" customWidth="1"/>
    <col min="14847" max="14847" width="13" style="183" customWidth="1"/>
    <col min="14848" max="14848" width="14" style="183" customWidth="1"/>
    <col min="14849" max="14851" width="15" style="183" customWidth="1"/>
    <col min="14852" max="14852" width="19.5703125" style="183" customWidth="1"/>
    <col min="14853" max="14853" width="18.140625" style="183" customWidth="1"/>
    <col min="14854" max="14854" width="20" style="183" customWidth="1"/>
    <col min="14855" max="14855" width="21.7109375" style="183" customWidth="1"/>
    <col min="14856" max="14856" width="16.85546875" style="183" customWidth="1"/>
    <col min="14857" max="14857" width="17.7109375" style="183" customWidth="1"/>
    <col min="14858" max="14858" width="16.85546875" style="183" customWidth="1"/>
    <col min="14859" max="14859" width="18.140625" style="183" customWidth="1"/>
    <col min="14860" max="14860" width="7.85546875" style="183" customWidth="1"/>
    <col min="14861" max="14861" width="15.28515625" style="183" customWidth="1"/>
    <col min="14862" max="14862" width="10.85546875" style="183" customWidth="1"/>
    <col min="14863" max="14863" width="14.140625" style="183" customWidth="1"/>
    <col min="14864" max="14864" width="16.7109375" style="183" customWidth="1"/>
    <col min="14865" max="14865" width="15.5703125" style="183" customWidth="1"/>
    <col min="14866" max="15091" width="9.28515625" style="183"/>
    <col min="15092" max="15092" width="3.85546875" style="183" customWidth="1"/>
    <col min="15093" max="15093" width="45.5703125" style="183" customWidth="1"/>
    <col min="15094" max="15094" width="11.140625" style="183" customWidth="1"/>
    <col min="15095" max="15095" width="12.7109375" style="183" customWidth="1"/>
    <col min="15096" max="15096" width="16.42578125" style="183" customWidth="1"/>
    <col min="15097" max="15097" width="11.42578125" style="183" customWidth="1"/>
    <col min="15098" max="15098" width="12.85546875" style="183" customWidth="1"/>
    <col min="15099" max="15099" width="7" style="183" customWidth="1"/>
    <col min="15100" max="15100" width="11.5703125" style="183" customWidth="1"/>
    <col min="15101" max="15101" width="9.28515625" style="183"/>
    <col min="15102" max="15102" width="13.5703125" style="183" customWidth="1"/>
    <col min="15103" max="15103" width="13" style="183" customWidth="1"/>
    <col min="15104" max="15104" width="14" style="183" customWidth="1"/>
    <col min="15105" max="15107" width="15" style="183" customWidth="1"/>
    <col min="15108" max="15108" width="19.5703125" style="183" customWidth="1"/>
    <col min="15109" max="15109" width="18.140625" style="183" customWidth="1"/>
    <col min="15110" max="15110" width="20" style="183" customWidth="1"/>
    <col min="15111" max="15111" width="21.7109375" style="183" customWidth="1"/>
    <col min="15112" max="15112" width="16.85546875" style="183" customWidth="1"/>
    <col min="15113" max="15113" width="17.7109375" style="183" customWidth="1"/>
    <col min="15114" max="15114" width="16.85546875" style="183" customWidth="1"/>
    <col min="15115" max="15115" width="18.140625" style="183" customWidth="1"/>
    <col min="15116" max="15116" width="7.85546875" style="183" customWidth="1"/>
    <col min="15117" max="15117" width="15.28515625" style="183" customWidth="1"/>
    <col min="15118" max="15118" width="10.85546875" style="183" customWidth="1"/>
    <col min="15119" max="15119" width="14.140625" style="183" customWidth="1"/>
    <col min="15120" max="15120" width="16.7109375" style="183" customWidth="1"/>
    <col min="15121" max="15121" width="15.5703125" style="183" customWidth="1"/>
    <col min="15122" max="15347" width="9.28515625" style="183"/>
    <col min="15348" max="15348" width="3.85546875" style="183" customWidth="1"/>
    <col min="15349" max="15349" width="45.5703125" style="183" customWidth="1"/>
    <col min="15350" max="15350" width="11.140625" style="183" customWidth="1"/>
    <col min="15351" max="15351" width="12.7109375" style="183" customWidth="1"/>
    <col min="15352" max="15352" width="16.42578125" style="183" customWidth="1"/>
    <col min="15353" max="15353" width="11.42578125" style="183" customWidth="1"/>
    <col min="15354" max="15354" width="12.85546875" style="183" customWidth="1"/>
    <col min="15355" max="15355" width="7" style="183" customWidth="1"/>
    <col min="15356" max="15356" width="11.5703125" style="183" customWidth="1"/>
    <col min="15357" max="15357" width="9.28515625" style="183"/>
    <col min="15358" max="15358" width="13.5703125" style="183" customWidth="1"/>
    <col min="15359" max="15359" width="13" style="183" customWidth="1"/>
    <col min="15360" max="15360" width="14" style="183" customWidth="1"/>
    <col min="15361" max="15363" width="15" style="183" customWidth="1"/>
    <col min="15364" max="15364" width="19.5703125" style="183" customWidth="1"/>
    <col min="15365" max="15365" width="18.140625" style="183" customWidth="1"/>
    <col min="15366" max="15366" width="20" style="183" customWidth="1"/>
    <col min="15367" max="15367" width="21.7109375" style="183" customWidth="1"/>
    <col min="15368" max="15368" width="16.85546875" style="183" customWidth="1"/>
    <col min="15369" max="15369" width="17.7109375" style="183" customWidth="1"/>
    <col min="15370" max="15370" width="16.85546875" style="183" customWidth="1"/>
    <col min="15371" max="15371" width="18.140625" style="183" customWidth="1"/>
    <col min="15372" max="15372" width="7.85546875" style="183" customWidth="1"/>
    <col min="15373" max="15373" width="15.28515625" style="183" customWidth="1"/>
    <col min="15374" max="15374" width="10.85546875" style="183" customWidth="1"/>
    <col min="15375" max="15375" width="14.140625" style="183" customWidth="1"/>
    <col min="15376" max="15376" width="16.7109375" style="183" customWidth="1"/>
    <col min="15377" max="15377" width="15.5703125" style="183" customWidth="1"/>
    <col min="15378" max="15603" width="9.28515625" style="183"/>
    <col min="15604" max="15604" width="3.85546875" style="183" customWidth="1"/>
    <col min="15605" max="15605" width="45.5703125" style="183" customWidth="1"/>
    <col min="15606" max="15606" width="11.140625" style="183" customWidth="1"/>
    <col min="15607" max="15607" width="12.7109375" style="183" customWidth="1"/>
    <col min="15608" max="15608" width="16.42578125" style="183" customWidth="1"/>
    <col min="15609" max="15609" width="11.42578125" style="183" customWidth="1"/>
    <col min="15610" max="15610" width="12.85546875" style="183" customWidth="1"/>
    <col min="15611" max="15611" width="7" style="183" customWidth="1"/>
    <col min="15612" max="15612" width="11.5703125" style="183" customWidth="1"/>
    <col min="15613" max="15613" width="9.28515625" style="183"/>
    <col min="15614" max="15614" width="13.5703125" style="183" customWidth="1"/>
    <col min="15615" max="15615" width="13" style="183" customWidth="1"/>
    <col min="15616" max="15616" width="14" style="183" customWidth="1"/>
    <col min="15617" max="15619" width="15" style="183" customWidth="1"/>
    <col min="15620" max="15620" width="19.5703125" style="183" customWidth="1"/>
    <col min="15621" max="15621" width="18.140625" style="183" customWidth="1"/>
    <col min="15622" max="15622" width="20" style="183" customWidth="1"/>
    <col min="15623" max="15623" width="21.7109375" style="183" customWidth="1"/>
    <col min="15624" max="15624" width="16.85546875" style="183" customWidth="1"/>
    <col min="15625" max="15625" width="17.7109375" style="183" customWidth="1"/>
    <col min="15626" max="15626" width="16.85546875" style="183" customWidth="1"/>
    <col min="15627" max="15627" width="18.140625" style="183" customWidth="1"/>
    <col min="15628" max="15628" width="7.85546875" style="183" customWidth="1"/>
    <col min="15629" max="15629" width="15.28515625" style="183" customWidth="1"/>
    <col min="15630" max="15630" width="10.85546875" style="183" customWidth="1"/>
    <col min="15631" max="15631" width="14.140625" style="183" customWidth="1"/>
    <col min="15632" max="15632" width="16.7109375" style="183" customWidth="1"/>
    <col min="15633" max="15633" width="15.5703125" style="183" customWidth="1"/>
    <col min="15634" max="15859" width="9.28515625" style="183"/>
    <col min="15860" max="15860" width="3.85546875" style="183" customWidth="1"/>
    <col min="15861" max="15861" width="45.5703125" style="183" customWidth="1"/>
    <col min="15862" max="15862" width="11.140625" style="183" customWidth="1"/>
    <col min="15863" max="15863" width="12.7109375" style="183" customWidth="1"/>
    <col min="15864" max="15864" width="16.42578125" style="183" customWidth="1"/>
    <col min="15865" max="15865" width="11.42578125" style="183" customWidth="1"/>
    <col min="15866" max="15866" width="12.85546875" style="183" customWidth="1"/>
    <col min="15867" max="15867" width="7" style="183" customWidth="1"/>
    <col min="15868" max="15868" width="11.5703125" style="183" customWidth="1"/>
    <col min="15869" max="15869" width="9.28515625" style="183"/>
    <col min="15870" max="15870" width="13.5703125" style="183" customWidth="1"/>
    <col min="15871" max="15871" width="13" style="183" customWidth="1"/>
    <col min="15872" max="15872" width="14" style="183" customWidth="1"/>
    <col min="15873" max="15875" width="15" style="183" customWidth="1"/>
    <col min="15876" max="15876" width="19.5703125" style="183" customWidth="1"/>
    <col min="15877" max="15877" width="18.140625" style="183" customWidth="1"/>
    <col min="15878" max="15878" width="20" style="183" customWidth="1"/>
    <col min="15879" max="15879" width="21.7109375" style="183" customWidth="1"/>
    <col min="15880" max="15880" width="16.85546875" style="183" customWidth="1"/>
    <col min="15881" max="15881" width="17.7109375" style="183" customWidth="1"/>
    <col min="15882" max="15882" width="16.85546875" style="183" customWidth="1"/>
    <col min="15883" max="15883" width="18.140625" style="183" customWidth="1"/>
    <col min="15884" max="15884" width="7.85546875" style="183" customWidth="1"/>
    <col min="15885" max="15885" width="15.28515625" style="183" customWidth="1"/>
    <col min="15886" max="15886" width="10.85546875" style="183" customWidth="1"/>
    <col min="15887" max="15887" width="14.140625" style="183" customWidth="1"/>
    <col min="15888" max="15888" width="16.7109375" style="183" customWidth="1"/>
    <col min="15889" max="15889" width="15.5703125" style="183" customWidth="1"/>
    <col min="15890" max="16115" width="9.28515625" style="183"/>
    <col min="16116" max="16116" width="3.85546875" style="183" customWidth="1"/>
    <col min="16117" max="16117" width="45.5703125" style="183" customWidth="1"/>
    <col min="16118" max="16118" width="11.140625" style="183" customWidth="1"/>
    <col min="16119" max="16119" width="12.7109375" style="183" customWidth="1"/>
    <col min="16120" max="16120" width="16.42578125" style="183" customWidth="1"/>
    <col min="16121" max="16121" width="11.42578125" style="183" customWidth="1"/>
    <col min="16122" max="16122" width="12.85546875" style="183" customWidth="1"/>
    <col min="16123" max="16123" width="7" style="183" customWidth="1"/>
    <col min="16124" max="16124" width="11.5703125" style="183" customWidth="1"/>
    <col min="16125" max="16125" width="9.28515625" style="183"/>
    <col min="16126" max="16126" width="13.5703125" style="183" customWidth="1"/>
    <col min="16127" max="16127" width="13" style="183" customWidth="1"/>
    <col min="16128" max="16128" width="14" style="183" customWidth="1"/>
    <col min="16129" max="16131" width="15" style="183" customWidth="1"/>
    <col min="16132" max="16132" width="19.5703125" style="183" customWidth="1"/>
    <col min="16133" max="16133" width="18.140625" style="183" customWidth="1"/>
    <col min="16134" max="16134" width="20" style="183" customWidth="1"/>
    <col min="16135" max="16135" width="21.7109375" style="183" customWidth="1"/>
    <col min="16136" max="16136" width="16.85546875" style="183" customWidth="1"/>
    <col min="16137" max="16137" width="17.7109375" style="183" customWidth="1"/>
    <col min="16138" max="16138" width="16.85546875" style="183" customWidth="1"/>
    <col min="16139" max="16139" width="18.140625" style="183" customWidth="1"/>
    <col min="16140" max="16140" width="7.85546875" style="183" customWidth="1"/>
    <col min="16141" max="16141" width="15.28515625" style="183" customWidth="1"/>
    <col min="16142" max="16142" width="10.85546875" style="183" customWidth="1"/>
    <col min="16143" max="16143" width="14.140625" style="183" customWidth="1"/>
    <col min="16144" max="16144" width="16.7109375" style="183" customWidth="1"/>
    <col min="16145" max="16145" width="15.5703125" style="183" customWidth="1"/>
    <col min="16146" max="16384" width="9.28515625" style="183"/>
  </cols>
  <sheetData>
    <row r="1" spans="1:238">
      <c r="U1" s="412" t="s">
        <v>589</v>
      </c>
      <c r="V1" s="412"/>
      <c r="W1" s="412"/>
    </row>
    <row r="2" spans="1:238" s="182" customFormat="1" ht="18.75">
      <c r="A2" s="411" t="s">
        <v>650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W2" s="411"/>
    </row>
    <row r="3" spans="1:238">
      <c r="B3" s="184"/>
      <c r="C3" s="184"/>
      <c r="D3" s="184"/>
      <c r="E3" s="184"/>
      <c r="F3" s="184"/>
      <c r="G3" s="184"/>
      <c r="H3" s="184"/>
      <c r="I3" s="184"/>
      <c r="K3" s="185"/>
      <c r="O3" s="186"/>
      <c r="P3" s="186"/>
      <c r="Q3" s="186"/>
      <c r="R3" s="186"/>
      <c r="S3" s="187"/>
      <c r="W3" s="187" t="s">
        <v>489</v>
      </c>
    </row>
    <row r="4" spans="1:238" s="189" customFormat="1" ht="54.75" customHeight="1">
      <c r="A4" s="416" t="s">
        <v>490</v>
      </c>
      <c r="B4" s="407" t="s">
        <v>491</v>
      </c>
      <c r="C4" s="407" t="s">
        <v>467</v>
      </c>
      <c r="D4" s="417" t="s">
        <v>469</v>
      </c>
      <c r="E4" s="417" t="s">
        <v>468</v>
      </c>
      <c r="F4" s="407" t="s">
        <v>492</v>
      </c>
      <c r="G4" s="407" t="s">
        <v>423</v>
      </c>
      <c r="H4" s="407"/>
      <c r="I4" s="407" t="s">
        <v>493</v>
      </c>
      <c r="J4" s="407"/>
      <c r="K4" s="407" t="s">
        <v>494</v>
      </c>
      <c r="L4" s="407"/>
      <c r="M4" s="407" t="s">
        <v>213</v>
      </c>
      <c r="N4" s="407" t="s">
        <v>214</v>
      </c>
      <c r="O4" s="414" t="s">
        <v>495</v>
      </c>
      <c r="P4" s="328" t="s">
        <v>496</v>
      </c>
      <c r="Q4" s="415" t="s">
        <v>497</v>
      </c>
      <c r="R4" s="409" t="s">
        <v>601</v>
      </c>
      <c r="S4" s="407" t="s">
        <v>605</v>
      </c>
      <c r="T4" s="407" t="s">
        <v>600</v>
      </c>
      <c r="U4" s="407" t="s">
        <v>602</v>
      </c>
      <c r="V4" s="407"/>
      <c r="W4" s="408" t="s">
        <v>603</v>
      </c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8"/>
      <c r="DI4" s="188"/>
      <c r="DJ4" s="188"/>
      <c r="DK4" s="188"/>
      <c r="DL4" s="188"/>
      <c r="DM4" s="188"/>
      <c r="DN4" s="188"/>
      <c r="DO4" s="188"/>
      <c r="DP4" s="188"/>
      <c r="DQ4" s="188"/>
      <c r="DR4" s="188"/>
      <c r="DS4" s="188"/>
      <c r="DT4" s="188"/>
      <c r="DU4" s="188"/>
      <c r="DV4" s="188"/>
      <c r="DW4" s="188"/>
      <c r="DX4" s="188"/>
      <c r="DY4" s="188"/>
      <c r="DZ4" s="188"/>
      <c r="EA4" s="188"/>
      <c r="EB4" s="188"/>
      <c r="EC4" s="188"/>
      <c r="ED4" s="188"/>
      <c r="EE4" s="188"/>
      <c r="EF4" s="188"/>
      <c r="EG4" s="188"/>
      <c r="EH4" s="188"/>
      <c r="EI4" s="188"/>
      <c r="EJ4" s="188"/>
      <c r="EK4" s="188"/>
      <c r="EL4" s="188"/>
      <c r="EM4" s="188"/>
      <c r="EN4" s="188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8"/>
      <c r="FH4" s="188"/>
      <c r="FI4" s="188"/>
      <c r="FJ4" s="188"/>
      <c r="FK4" s="188"/>
      <c r="FL4" s="188"/>
      <c r="FM4" s="188"/>
      <c r="FN4" s="188"/>
      <c r="FO4" s="188"/>
      <c r="FP4" s="188"/>
      <c r="FQ4" s="188"/>
      <c r="FR4" s="188"/>
      <c r="FS4" s="188"/>
      <c r="FT4" s="188"/>
      <c r="FU4" s="188"/>
      <c r="FV4" s="188"/>
      <c r="FW4" s="188"/>
      <c r="FX4" s="188"/>
      <c r="FY4" s="188"/>
      <c r="FZ4" s="188"/>
      <c r="GA4" s="188"/>
      <c r="GB4" s="188"/>
      <c r="GC4" s="188"/>
      <c r="GD4" s="188"/>
      <c r="GE4" s="188"/>
      <c r="GF4" s="188"/>
      <c r="GG4" s="188"/>
      <c r="GH4" s="188"/>
      <c r="GI4" s="188"/>
      <c r="GJ4" s="188"/>
      <c r="GK4" s="188"/>
      <c r="GL4" s="188"/>
      <c r="GM4" s="188"/>
      <c r="GN4" s="188"/>
      <c r="GO4" s="188"/>
      <c r="GP4" s="188"/>
      <c r="GQ4" s="188"/>
      <c r="GR4" s="188"/>
      <c r="GS4" s="188"/>
      <c r="GT4" s="188"/>
      <c r="GU4" s="188"/>
      <c r="GV4" s="188"/>
      <c r="GW4" s="188"/>
      <c r="GX4" s="188"/>
      <c r="GY4" s="188"/>
      <c r="GZ4" s="188"/>
      <c r="HA4" s="188"/>
      <c r="HB4" s="188"/>
      <c r="HC4" s="188"/>
      <c r="HD4" s="188"/>
      <c r="HE4" s="188"/>
      <c r="HF4" s="188"/>
      <c r="HG4" s="188"/>
      <c r="HH4" s="188"/>
      <c r="HI4" s="188"/>
      <c r="HJ4" s="188"/>
      <c r="HK4" s="188"/>
      <c r="HL4" s="188"/>
      <c r="HM4" s="188"/>
      <c r="HN4" s="188"/>
      <c r="HO4" s="188"/>
      <c r="HP4" s="188"/>
      <c r="HQ4" s="188"/>
      <c r="HR4" s="188"/>
      <c r="HS4" s="188"/>
      <c r="HT4" s="188"/>
      <c r="HU4" s="188"/>
      <c r="HV4" s="188"/>
      <c r="HW4" s="188"/>
      <c r="HX4" s="188"/>
      <c r="HY4" s="188"/>
      <c r="HZ4" s="188"/>
      <c r="IA4" s="188"/>
      <c r="IB4" s="188"/>
      <c r="IC4" s="188"/>
      <c r="ID4" s="188"/>
    </row>
    <row r="5" spans="1:238" s="189" customFormat="1" ht="32.25" customHeight="1">
      <c r="A5" s="416"/>
      <c r="B5" s="407"/>
      <c r="C5" s="407"/>
      <c r="D5" s="417"/>
      <c r="E5" s="417"/>
      <c r="F5" s="407"/>
      <c r="G5" s="190" t="s">
        <v>498</v>
      </c>
      <c r="H5" s="191" t="s">
        <v>236</v>
      </c>
      <c r="I5" s="191" t="s">
        <v>231</v>
      </c>
      <c r="J5" s="191" t="s">
        <v>236</v>
      </c>
      <c r="K5" s="191" t="s">
        <v>231</v>
      </c>
      <c r="L5" s="191" t="s">
        <v>236</v>
      </c>
      <c r="M5" s="407"/>
      <c r="N5" s="407"/>
      <c r="O5" s="414"/>
      <c r="P5" s="323" t="s">
        <v>612</v>
      </c>
      <c r="Q5" s="415"/>
      <c r="R5" s="410"/>
      <c r="S5" s="407"/>
      <c r="T5" s="407"/>
      <c r="U5" s="407"/>
      <c r="V5" s="407"/>
      <c r="W5" s="408"/>
    </row>
    <row r="6" spans="1:238">
      <c r="A6" s="192">
        <v>1</v>
      </c>
      <c r="B6" s="192">
        <v>2</v>
      </c>
      <c r="C6" s="193">
        <v>3</v>
      </c>
      <c r="D6" s="192">
        <v>4</v>
      </c>
      <c r="E6" s="192">
        <v>5</v>
      </c>
      <c r="F6" s="193">
        <v>6</v>
      </c>
      <c r="G6" s="192">
        <v>7</v>
      </c>
      <c r="H6" s="192" t="s">
        <v>606</v>
      </c>
      <c r="I6" s="193">
        <v>9</v>
      </c>
      <c r="J6" s="192" t="s">
        <v>607</v>
      </c>
      <c r="K6" s="192">
        <v>11</v>
      </c>
      <c r="L6" s="193" t="s">
        <v>608</v>
      </c>
      <c r="M6" s="192" t="s">
        <v>609</v>
      </c>
      <c r="N6" s="192" t="s">
        <v>610</v>
      </c>
      <c r="O6" s="192" t="s">
        <v>611</v>
      </c>
      <c r="P6" s="192">
        <v>16</v>
      </c>
      <c r="Q6" s="192" t="s">
        <v>613</v>
      </c>
      <c r="R6" s="192" t="s">
        <v>614</v>
      </c>
      <c r="S6" s="192" t="s">
        <v>615</v>
      </c>
      <c r="T6" s="192" t="s">
        <v>616</v>
      </c>
      <c r="U6" s="192">
        <v>21</v>
      </c>
      <c r="V6" s="192">
        <v>22</v>
      </c>
      <c r="W6" s="192" t="s">
        <v>617</v>
      </c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 s="194"/>
      <c r="BJ6" s="194"/>
      <c r="BK6" s="194"/>
      <c r="BL6" s="194"/>
      <c r="BM6" s="194"/>
      <c r="BN6" s="194"/>
      <c r="BO6" s="194"/>
      <c r="BP6" s="194"/>
      <c r="BQ6" s="194"/>
      <c r="BR6" s="194"/>
      <c r="BS6" s="194"/>
      <c r="BT6" s="194"/>
      <c r="BU6" s="194"/>
      <c r="BV6" s="194"/>
      <c r="BW6" s="194"/>
      <c r="BX6" s="194"/>
      <c r="BY6" s="194"/>
      <c r="BZ6" s="194"/>
      <c r="CA6" s="194"/>
      <c r="CB6" s="194"/>
      <c r="CC6" s="194"/>
      <c r="CD6" s="194"/>
      <c r="CE6" s="194"/>
      <c r="CF6" s="194"/>
      <c r="CG6" s="194"/>
      <c r="CH6" s="194"/>
      <c r="CI6" s="194"/>
      <c r="CJ6" s="194"/>
      <c r="CK6" s="194"/>
      <c r="CL6" s="194"/>
      <c r="CM6" s="194"/>
      <c r="CN6" s="194"/>
      <c r="CO6" s="194"/>
      <c r="CP6" s="194"/>
      <c r="CQ6" s="194"/>
      <c r="CR6" s="194"/>
      <c r="CS6" s="194"/>
      <c r="CT6" s="194"/>
      <c r="CU6" s="194"/>
      <c r="CV6" s="194"/>
      <c r="CW6" s="194"/>
      <c r="CX6" s="194"/>
      <c r="CY6" s="194"/>
      <c r="CZ6" s="194"/>
      <c r="DA6" s="194"/>
      <c r="DB6" s="194"/>
      <c r="DC6" s="194"/>
      <c r="DD6" s="194"/>
      <c r="DE6" s="194"/>
      <c r="DF6" s="194"/>
      <c r="DG6" s="194"/>
      <c r="DH6" s="194"/>
      <c r="DI6" s="194"/>
      <c r="DJ6" s="194"/>
      <c r="DK6" s="194"/>
      <c r="DL6" s="194"/>
      <c r="DM6" s="194"/>
      <c r="DN6" s="194"/>
      <c r="DO6" s="194"/>
      <c r="DP6" s="194"/>
      <c r="DQ6" s="194"/>
      <c r="DR6" s="194"/>
      <c r="DS6" s="194"/>
      <c r="DT6" s="194"/>
      <c r="DU6" s="194"/>
      <c r="DV6" s="194"/>
      <c r="DW6" s="194"/>
      <c r="DX6" s="194"/>
      <c r="DY6" s="194"/>
      <c r="DZ6" s="194"/>
      <c r="EA6" s="194"/>
      <c r="EB6" s="194"/>
      <c r="EC6" s="194"/>
      <c r="ED6" s="194"/>
      <c r="EE6" s="194"/>
      <c r="EF6" s="194"/>
      <c r="EG6" s="194"/>
      <c r="EH6" s="194"/>
      <c r="EI6" s="194"/>
      <c r="EJ6" s="194"/>
      <c r="EK6" s="194"/>
      <c r="EL6" s="194"/>
      <c r="EM6" s="194"/>
      <c r="EN6" s="194"/>
      <c r="EO6" s="194"/>
      <c r="EP6" s="194"/>
      <c r="EQ6" s="194"/>
      <c r="ER6" s="194"/>
      <c r="ES6" s="194"/>
      <c r="ET6" s="194"/>
      <c r="EU6" s="194"/>
      <c r="EV6" s="194"/>
      <c r="EW6" s="194"/>
      <c r="EX6" s="194"/>
      <c r="EY6" s="194"/>
      <c r="EZ6" s="194"/>
      <c r="FA6" s="194"/>
      <c r="FB6" s="194"/>
      <c r="FC6" s="194"/>
      <c r="FD6" s="194"/>
      <c r="FE6" s="194"/>
      <c r="FF6" s="194"/>
      <c r="FG6" s="194"/>
      <c r="FH6" s="194"/>
      <c r="FI6" s="194"/>
      <c r="FJ6" s="194"/>
      <c r="FK6" s="194"/>
      <c r="FL6" s="194"/>
      <c r="FM6" s="194"/>
      <c r="FN6" s="194"/>
      <c r="FO6" s="194"/>
      <c r="FP6" s="194"/>
      <c r="FQ6" s="194"/>
      <c r="FR6" s="194"/>
      <c r="FS6" s="194"/>
      <c r="FT6" s="194"/>
      <c r="FU6" s="194"/>
      <c r="FV6" s="194"/>
      <c r="FW6" s="194"/>
      <c r="FX6" s="194"/>
      <c r="FY6" s="194"/>
      <c r="FZ6" s="194"/>
      <c r="GA6" s="194"/>
      <c r="GB6" s="194"/>
      <c r="GC6" s="194"/>
      <c r="GD6" s="194"/>
      <c r="GE6" s="194"/>
      <c r="GF6" s="194"/>
      <c r="GG6" s="194"/>
      <c r="GH6" s="194"/>
      <c r="GI6" s="194"/>
      <c r="GJ6" s="194"/>
      <c r="GK6" s="194"/>
      <c r="GL6" s="194"/>
      <c r="GM6" s="194"/>
      <c r="GN6" s="194"/>
      <c r="GO6" s="194"/>
      <c r="GP6" s="194"/>
      <c r="GQ6" s="194"/>
      <c r="GR6" s="194"/>
      <c r="GS6" s="194"/>
      <c r="GT6" s="194"/>
      <c r="GU6" s="194"/>
      <c r="GV6" s="194"/>
      <c r="GW6" s="194"/>
      <c r="GX6" s="194"/>
      <c r="GY6" s="194"/>
      <c r="GZ6" s="194"/>
      <c r="HA6" s="194"/>
      <c r="HB6" s="194"/>
      <c r="HC6" s="194"/>
      <c r="HD6" s="194"/>
      <c r="HE6" s="194"/>
      <c r="HF6" s="194"/>
      <c r="HG6" s="194"/>
      <c r="HH6" s="194"/>
      <c r="HI6" s="194"/>
      <c r="HJ6" s="194"/>
      <c r="HK6" s="194"/>
      <c r="HL6" s="194"/>
      <c r="HM6" s="194"/>
      <c r="HN6" s="194"/>
      <c r="HO6" s="194"/>
      <c r="HP6" s="194"/>
      <c r="HQ6" s="194"/>
      <c r="HR6" s="194"/>
      <c r="HS6" s="194"/>
      <c r="HT6" s="194"/>
      <c r="HU6" s="194"/>
      <c r="HV6" s="194"/>
      <c r="HW6" s="194"/>
      <c r="HX6" s="194"/>
      <c r="HY6" s="194"/>
      <c r="HZ6" s="194"/>
      <c r="IA6" s="194"/>
      <c r="IB6" s="194"/>
      <c r="IC6" s="194"/>
      <c r="ID6" s="194"/>
    </row>
    <row r="7" spans="1:238" ht="15.75">
      <c r="A7" s="195">
        <v>1</v>
      </c>
      <c r="B7" s="196"/>
      <c r="C7" s="197"/>
      <c r="D7" s="197"/>
      <c r="E7" s="198"/>
      <c r="F7" s="199"/>
      <c r="G7" s="200">
        <v>0.3</v>
      </c>
      <c r="H7" s="201">
        <f>F7*G7</f>
        <v>0</v>
      </c>
      <c r="I7" s="200">
        <v>0.6</v>
      </c>
      <c r="J7" s="201">
        <f>F7*I7</f>
        <v>0</v>
      </c>
      <c r="K7" s="200">
        <v>1</v>
      </c>
      <c r="L7" s="201">
        <f>(F7+H7+J7)*K7</f>
        <v>0</v>
      </c>
      <c r="M7" s="201">
        <f>(F7+H7+J7+L7)*0.7</f>
        <v>0</v>
      </c>
      <c r="N7" s="201">
        <f>(F7+H7+J7+L7)*0.5</f>
        <v>0</v>
      </c>
      <c r="O7" s="201">
        <f>(F7+H7+J7+L7+M7+N7)</f>
        <v>0</v>
      </c>
      <c r="P7" s="201"/>
      <c r="Q7" s="201">
        <f>O7+P7</f>
        <v>0</v>
      </c>
      <c r="R7" s="201">
        <f>Q7*12*D7</f>
        <v>0</v>
      </c>
      <c r="S7" s="201">
        <f>O7*2*E7</f>
        <v>0</v>
      </c>
      <c r="T7" s="201">
        <f>R7+S7</f>
        <v>0</v>
      </c>
      <c r="U7" s="201" t="e">
        <f t="shared" ref="U7:U16" si="0">V7/T7*100</f>
        <v>#DIV/0!</v>
      </c>
      <c r="V7" s="20">
        <f>ROUND((IF(T7&lt;=912000,T7*2.9%,912000*2.9%)+IF(T7&lt;=1292000,T7*22%,1292000*22%+(T7-1292000)*10%)+T7*(5.1%+0.2%)),2)</f>
        <v>0</v>
      </c>
      <c r="W7" s="324">
        <f>T7+V7</f>
        <v>0</v>
      </c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2"/>
      <c r="BT7" s="202"/>
      <c r="BU7" s="202"/>
      <c r="BV7" s="202"/>
      <c r="BW7" s="202"/>
      <c r="BX7" s="202"/>
      <c r="BY7" s="202"/>
      <c r="BZ7" s="202"/>
      <c r="CA7" s="202"/>
      <c r="CB7" s="202"/>
      <c r="CC7" s="202"/>
      <c r="CD7" s="202"/>
      <c r="CE7" s="202"/>
      <c r="CF7" s="202"/>
      <c r="CG7" s="202"/>
      <c r="CH7" s="202"/>
      <c r="CI7" s="202"/>
      <c r="CJ7" s="202"/>
      <c r="CK7" s="202"/>
      <c r="CL7" s="202"/>
      <c r="CM7" s="202"/>
      <c r="CN7" s="202"/>
      <c r="CO7" s="202"/>
      <c r="CP7" s="202"/>
      <c r="CQ7" s="202"/>
      <c r="CR7" s="202"/>
      <c r="CS7" s="202"/>
      <c r="CT7" s="202"/>
      <c r="CU7" s="202"/>
      <c r="CV7" s="202"/>
      <c r="CW7" s="202"/>
      <c r="CX7" s="202"/>
      <c r="CY7" s="202"/>
      <c r="CZ7" s="202"/>
      <c r="DA7" s="202"/>
      <c r="DB7" s="202"/>
      <c r="DC7" s="202"/>
      <c r="DD7" s="202"/>
      <c r="DE7" s="202"/>
      <c r="DF7" s="202"/>
      <c r="DG7" s="202"/>
      <c r="DH7" s="202"/>
      <c r="DI7" s="202"/>
      <c r="DJ7" s="202"/>
      <c r="DK7" s="202"/>
      <c r="DL7" s="202"/>
      <c r="DM7" s="202"/>
      <c r="DN7" s="202"/>
      <c r="DO7" s="202"/>
      <c r="DP7" s="202"/>
      <c r="DQ7" s="202"/>
      <c r="DR7" s="202"/>
      <c r="DS7" s="202"/>
      <c r="DT7" s="202"/>
      <c r="DU7" s="202"/>
      <c r="DV7" s="202"/>
      <c r="DW7" s="202"/>
      <c r="DX7" s="202"/>
      <c r="DY7" s="202"/>
      <c r="DZ7" s="202"/>
      <c r="EA7" s="202"/>
      <c r="EB7" s="202"/>
      <c r="EC7" s="202"/>
      <c r="ED7" s="202"/>
      <c r="EE7" s="202"/>
      <c r="EF7" s="202"/>
      <c r="EG7" s="202"/>
      <c r="EH7" s="202"/>
      <c r="EI7" s="202"/>
      <c r="EJ7" s="202"/>
      <c r="EK7" s="202"/>
      <c r="EL7" s="202"/>
      <c r="EM7" s="202"/>
      <c r="EN7" s="202"/>
      <c r="EO7" s="202"/>
      <c r="EP7" s="202"/>
      <c r="EQ7" s="202"/>
      <c r="ER7" s="202"/>
      <c r="ES7" s="202"/>
      <c r="ET7" s="202"/>
      <c r="EU7" s="202"/>
      <c r="EV7" s="202"/>
      <c r="EW7" s="202"/>
      <c r="EX7" s="202"/>
      <c r="EY7" s="202"/>
      <c r="EZ7" s="202"/>
      <c r="FA7" s="202"/>
      <c r="FB7" s="202"/>
      <c r="FC7" s="202"/>
      <c r="FD7" s="202"/>
      <c r="FE7" s="202"/>
      <c r="FF7" s="202"/>
      <c r="FG7" s="202"/>
      <c r="FH7" s="202"/>
      <c r="FI7" s="202"/>
      <c r="FJ7" s="202"/>
      <c r="FK7" s="202"/>
      <c r="FL7" s="202"/>
      <c r="FM7" s="202"/>
      <c r="FN7" s="202"/>
      <c r="FO7" s="202"/>
      <c r="FP7" s="202"/>
      <c r="FQ7" s="202"/>
      <c r="FR7" s="202"/>
      <c r="FS7" s="202"/>
      <c r="FT7" s="202"/>
      <c r="FU7" s="202"/>
      <c r="FV7" s="202"/>
      <c r="FW7" s="202"/>
      <c r="FX7" s="202"/>
      <c r="FY7" s="202"/>
      <c r="FZ7" s="202"/>
      <c r="GA7" s="202"/>
      <c r="GB7" s="202"/>
      <c r="GC7" s="202"/>
      <c r="GD7" s="202"/>
      <c r="GE7" s="202"/>
      <c r="GF7" s="202"/>
      <c r="GG7" s="202"/>
      <c r="GH7" s="202"/>
      <c r="GI7" s="202"/>
      <c r="GJ7" s="202"/>
      <c r="GK7" s="202"/>
      <c r="GL7" s="202"/>
      <c r="GM7" s="202"/>
      <c r="GN7" s="202"/>
      <c r="GO7" s="202"/>
      <c r="GP7" s="202"/>
      <c r="GQ7" s="202"/>
      <c r="GR7" s="202"/>
      <c r="GS7" s="202"/>
      <c r="GT7" s="202"/>
      <c r="GU7" s="202"/>
      <c r="GV7" s="202"/>
      <c r="GW7" s="202"/>
      <c r="GX7" s="202"/>
      <c r="GY7" s="202"/>
      <c r="GZ7" s="202"/>
      <c r="HA7" s="202"/>
      <c r="HB7" s="202"/>
      <c r="HC7" s="202"/>
      <c r="HD7" s="202"/>
      <c r="HE7" s="202"/>
      <c r="HF7" s="202"/>
      <c r="HG7" s="202"/>
      <c r="HH7" s="202"/>
      <c r="HI7" s="202"/>
      <c r="HJ7" s="202"/>
      <c r="HK7" s="202"/>
      <c r="HL7" s="202"/>
      <c r="HM7" s="202"/>
      <c r="HN7" s="202"/>
      <c r="HO7" s="202"/>
      <c r="HP7" s="202"/>
      <c r="HQ7" s="202"/>
      <c r="HR7" s="202"/>
      <c r="HS7" s="202"/>
      <c r="HT7" s="202"/>
      <c r="HU7" s="202"/>
      <c r="HV7" s="202"/>
      <c r="HW7" s="202"/>
      <c r="HX7" s="202"/>
      <c r="HY7" s="202"/>
      <c r="HZ7" s="202"/>
      <c r="IA7" s="202"/>
      <c r="IB7" s="202"/>
      <c r="IC7" s="202"/>
      <c r="ID7" s="202"/>
    </row>
    <row r="8" spans="1:238" ht="15.75">
      <c r="A8" s="195">
        <v>2</v>
      </c>
      <c r="B8" s="196"/>
      <c r="C8" s="197"/>
      <c r="D8" s="197"/>
      <c r="E8" s="198"/>
      <c r="F8" s="199"/>
      <c r="G8" s="200">
        <v>0.3</v>
      </c>
      <c r="H8" s="201">
        <f t="shared" ref="H8:H16" si="1">F8*G8</f>
        <v>0</v>
      </c>
      <c r="I8" s="200">
        <v>0.6</v>
      </c>
      <c r="J8" s="201">
        <f t="shared" ref="J8:J16" si="2">F8*I8</f>
        <v>0</v>
      </c>
      <c r="K8" s="200">
        <v>1</v>
      </c>
      <c r="L8" s="201">
        <f t="shared" ref="L8:L16" si="3">(F8+H8+J8)*K8</f>
        <v>0</v>
      </c>
      <c r="M8" s="201">
        <f t="shared" ref="M8:M16" si="4">(F8+H8+J8+L8)*0.7</f>
        <v>0</v>
      </c>
      <c r="N8" s="201">
        <f t="shared" ref="N8:N16" si="5">(F8+H8+J8+L8)*0.5</f>
        <v>0</v>
      </c>
      <c r="O8" s="201">
        <f t="shared" ref="O8:O16" si="6">(F8+H8+J8+L8+M8+N8)</f>
        <v>0</v>
      </c>
      <c r="P8" s="201"/>
      <c r="Q8" s="201">
        <f t="shared" ref="Q8:Q16" si="7">O8+P8</f>
        <v>0</v>
      </c>
      <c r="R8" s="201">
        <f t="shared" ref="R8:R16" si="8">Q8*12*D8</f>
        <v>0</v>
      </c>
      <c r="S8" s="201">
        <f t="shared" ref="S8:S16" si="9">O8*2*E8</f>
        <v>0</v>
      </c>
      <c r="T8" s="201">
        <f t="shared" ref="T8:T16" si="10">R8+S8</f>
        <v>0</v>
      </c>
      <c r="U8" s="201" t="e">
        <f t="shared" si="0"/>
        <v>#DIV/0!</v>
      </c>
      <c r="V8" s="20">
        <f t="shared" ref="V8:V16" si="11">ROUND((IF(T8&lt;=912000,T8*2.9%,912000*2.9%)+IF(T8&lt;=1292000,T8*22%,1292000*22%+(T8-1292000)*10%)+T8*(5.1%+0.2%)),2)</f>
        <v>0</v>
      </c>
      <c r="W8" s="324">
        <f t="shared" ref="W8:W16" si="12">T8+V8</f>
        <v>0</v>
      </c>
    </row>
    <row r="9" spans="1:238" ht="15.75">
      <c r="A9" s="195">
        <v>3</v>
      </c>
      <c r="B9" s="196"/>
      <c r="C9" s="197"/>
      <c r="D9" s="197"/>
      <c r="E9" s="198"/>
      <c r="F9" s="199"/>
      <c r="G9" s="200">
        <v>0.3</v>
      </c>
      <c r="H9" s="201">
        <f t="shared" si="1"/>
        <v>0</v>
      </c>
      <c r="I9" s="200">
        <v>0.6</v>
      </c>
      <c r="J9" s="201">
        <f t="shared" si="2"/>
        <v>0</v>
      </c>
      <c r="K9" s="200">
        <v>1</v>
      </c>
      <c r="L9" s="201">
        <f t="shared" si="3"/>
        <v>0</v>
      </c>
      <c r="M9" s="201">
        <f t="shared" si="4"/>
        <v>0</v>
      </c>
      <c r="N9" s="201">
        <f t="shared" si="5"/>
        <v>0</v>
      </c>
      <c r="O9" s="201">
        <f t="shared" si="6"/>
        <v>0</v>
      </c>
      <c r="P9" s="201"/>
      <c r="Q9" s="201">
        <f t="shared" si="7"/>
        <v>0</v>
      </c>
      <c r="R9" s="201">
        <f t="shared" si="8"/>
        <v>0</v>
      </c>
      <c r="S9" s="201">
        <f t="shared" si="9"/>
        <v>0</v>
      </c>
      <c r="T9" s="201">
        <f t="shared" si="10"/>
        <v>0</v>
      </c>
      <c r="U9" s="201" t="e">
        <f t="shared" si="0"/>
        <v>#DIV/0!</v>
      </c>
      <c r="V9" s="20">
        <f t="shared" si="11"/>
        <v>0</v>
      </c>
      <c r="W9" s="324">
        <f t="shared" si="12"/>
        <v>0</v>
      </c>
    </row>
    <row r="10" spans="1:238" ht="15.75">
      <c r="A10" s="195">
        <v>4</v>
      </c>
      <c r="B10" s="196"/>
      <c r="C10" s="197"/>
      <c r="D10" s="197"/>
      <c r="E10" s="198"/>
      <c r="F10" s="199"/>
      <c r="G10" s="200">
        <v>0.3</v>
      </c>
      <c r="H10" s="201">
        <f t="shared" si="1"/>
        <v>0</v>
      </c>
      <c r="I10" s="200">
        <v>0.6</v>
      </c>
      <c r="J10" s="201">
        <f t="shared" si="2"/>
        <v>0</v>
      </c>
      <c r="K10" s="200">
        <v>1</v>
      </c>
      <c r="L10" s="201">
        <f t="shared" si="3"/>
        <v>0</v>
      </c>
      <c r="M10" s="201">
        <f t="shared" si="4"/>
        <v>0</v>
      </c>
      <c r="N10" s="201">
        <f t="shared" si="5"/>
        <v>0</v>
      </c>
      <c r="O10" s="201">
        <f t="shared" si="6"/>
        <v>0</v>
      </c>
      <c r="P10" s="201"/>
      <c r="Q10" s="201">
        <f t="shared" si="7"/>
        <v>0</v>
      </c>
      <c r="R10" s="201">
        <f t="shared" si="8"/>
        <v>0</v>
      </c>
      <c r="S10" s="201">
        <f t="shared" si="9"/>
        <v>0</v>
      </c>
      <c r="T10" s="201">
        <f t="shared" si="10"/>
        <v>0</v>
      </c>
      <c r="U10" s="201" t="e">
        <f t="shared" si="0"/>
        <v>#DIV/0!</v>
      </c>
      <c r="V10" s="20">
        <f t="shared" si="11"/>
        <v>0</v>
      </c>
      <c r="W10" s="324">
        <f t="shared" si="12"/>
        <v>0</v>
      </c>
    </row>
    <row r="11" spans="1:238" ht="15.75">
      <c r="A11" s="195">
        <v>5</v>
      </c>
      <c r="B11" s="196"/>
      <c r="C11" s="197"/>
      <c r="D11" s="197"/>
      <c r="E11" s="198"/>
      <c r="F11" s="199"/>
      <c r="G11" s="200">
        <v>0.3</v>
      </c>
      <c r="H11" s="201">
        <f t="shared" si="1"/>
        <v>0</v>
      </c>
      <c r="I11" s="200">
        <v>0.6</v>
      </c>
      <c r="J11" s="201">
        <f t="shared" si="2"/>
        <v>0</v>
      </c>
      <c r="K11" s="200">
        <v>1</v>
      </c>
      <c r="L11" s="201">
        <f t="shared" si="3"/>
        <v>0</v>
      </c>
      <c r="M11" s="201">
        <f t="shared" si="4"/>
        <v>0</v>
      </c>
      <c r="N11" s="201">
        <f t="shared" si="5"/>
        <v>0</v>
      </c>
      <c r="O11" s="201">
        <f t="shared" si="6"/>
        <v>0</v>
      </c>
      <c r="P11" s="201"/>
      <c r="Q11" s="201">
        <f t="shared" si="7"/>
        <v>0</v>
      </c>
      <c r="R11" s="201">
        <f t="shared" si="8"/>
        <v>0</v>
      </c>
      <c r="S11" s="201">
        <f t="shared" si="9"/>
        <v>0</v>
      </c>
      <c r="T11" s="201">
        <f t="shared" si="10"/>
        <v>0</v>
      </c>
      <c r="U11" s="201" t="e">
        <f t="shared" si="0"/>
        <v>#DIV/0!</v>
      </c>
      <c r="V11" s="20">
        <f t="shared" si="11"/>
        <v>0</v>
      </c>
      <c r="W11" s="324">
        <f t="shared" si="12"/>
        <v>0</v>
      </c>
    </row>
    <row r="12" spans="1:238" ht="15.75">
      <c r="A12" s="195">
        <v>6</v>
      </c>
      <c r="B12" s="196"/>
      <c r="C12" s="197"/>
      <c r="D12" s="197"/>
      <c r="E12" s="198"/>
      <c r="F12" s="199"/>
      <c r="G12" s="200">
        <v>0.3</v>
      </c>
      <c r="H12" s="201">
        <f t="shared" si="1"/>
        <v>0</v>
      </c>
      <c r="I12" s="200">
        <v>0.6</v>
      </c>
      <c r="J12" s="201">
        <f t="shared" si="2"/>
        <v>0</v>
      </c>
      <c r="K12" s="200">
        <v>1</v>
      </c>
      <c r="L12" s="201">
        <f t="shared" si="3"/>
        <v>0</v>
      </c>
      <c r="M12" s="201">
        <f t="shared" si="4"/>
        <v>0</v>
      </c>
      <c r="N12" s="201">
        <f t="shared" si="5"/>
        <v>0</v>
      </c>
      <c r="O12" s="201">
        <f t="shared" si="6"/>
        <v>0</v>
      </c>
      <c r="P12" s="201"/>
      <c r="Q12" s="201">
        <f t="shared" si="7"/>
        <v>0</v>
      </c>
      <c r="R12" s="201">
        <f t="shared" si="8"/>
        <v>0</v>
      </c>
      <c r="S12" s="201">
        <f t="shared" si="9"/>
        <v>0</v>
      </c>
      <c r="T12" s="201">
        <f t="shared" si="10"/>
        <v>0</v>
      </c>
      <c r="U12" s="201" t="e">
        <f t="shared" si="0"/>
        <v>#DIV/0!</v>
      </c>
      <c r="V12" s="20">
        <f t="shared" si="11"/>
        <v>0</v>
      </c>
      <c r="W12" s="324">
        <f t="shared" si="12"/>
        <v>0</v>
      </c>
    </row>
    <row r="13" spans="1:238" ht="15.75">
      <c r="A13" s="195">
        <v>7</v>
      </c>
      <c r="B13" s="196"/>
      <c r="C13" s="197"/>
      <c r="D13" s="197"/>
      <c r="E13" s="198"/>
      <c r="F13" s="199"/>
      <c r="G13" s="200">
        <v>0.3</v>
      </c>
      <c r="H13" s="201">
        <f t="shared" si="1"/>
        <v>0</v>
      </c>
      <c r="I13" s="200">
        <v>0.6</v>
      </c>
      <c r="J13" s="201">
        <f t="shared" si="2"/>
        <v>0</v>
      </c>
      <c r="K13" s="200">
        <v>1</v>
      </c>
      <c r="L13" s="201">
        <f t="shared" si="3"/>
        <v>0</v>
      </c>
      <c r="M13" s="201">
        <f t="shared" si="4"/>
        <v>0</v>
      </c>
      <c r="N13" s="201">
        <f t="shared" si="5"/>
        <v>0</v>
      </c>
      <c r="O13" s="201">
        <f t="shared" si="6"/>
        <v>0</v>
      </c>
      <c r="P13" s="201"/>
      <c r="Q13" s="201">
        <f t="shared" si="7"/>
        <v>0</v>
      </c>
      <c r="R13" s="201">
        <f t="shared" si="8"/>
        <v>0</v>
      </c>
      <c r="S13" s="201">
        <f t="shared" si="9"/>
        <v>0</v>
      </c>
      <c r="T13" s="201">
        <f t="shared" si="10"/>
        <v>0</v>
      </c>
      <c r="U13" s="201" t="e">
        <f t="shared" si="0"/>
        <v>#DIV/0!</v>
      </c>
      <c r="V13" s="20">
        <f t="shared" si="11"/>
        <v>0</v>
      </c>
      <c r="W13" s="324">
        <f t="shared" si="12"/>
        <v>0</v>
      </c>
    </row>
    <row r="14" spans="1:238" ht="15.75">
      <c r="A14" s="195">
        <v>8</v>
      </c>
      <c r="B14" s="196"/>
      <c r="C14" s="197"/>
      <c r="D14" s="197"/>
      <c r="E14" s="198"/>
      <c r="F14" s="199"/>
      <c r="G14" s="200">
        <v>0.3</v>
      </c>
      <c r="H14" s="201">
        <f t="shared" si="1"/>
        <v>0</v>
      </c>
      <c r="I14" s="200">
        <v>0.6</v>
      </c>
      <c r="J14" s="201">
        <f t="shared" si="2"/>
        <v>0</v>
      </c>
      <c r="K14" s="200">
        <v>1</v>
      </c>
      <c r="L14" s="201">
        <f t="shared" si="3"/>
        <v>0</v>
      </c>
      <c r="M14" s="201">
        <f t="shared" si="4"/>
        <v>0</v>
      </c>
      <c r="N14" s="201">
        <f t="shared" si="5"/>
        <v>0</v>
      </c>
      <c r="O14" s="201">
        <f t="shared" si="6"/>
        <v>0</v>
      </c>
      <c r="P14" s="201"/>
      <c r="Q14" s="201">
        <f t="shared" si="7"/>
        <v>0</v>
      </c>
      <c r="R14" s="201">
        <f t="shared" si="8"/>
        <v>0</v>
      </c>
      <c r="S14" s="201">
        <f t="shared" si="9"/>
        <v>0</v>
      </c>
      <c r="T14" s="201">
        <f t="shared" si="10"/>
        <v>0</v>
      </c>
      <c r="U14" s="201" t="e">
        <f t="shared" si="0"/>
        <v>#DIV/0!</v>
      </c>
      <c r="V14" s="20">
        <f t="shared" si="11"/>
        <v>0</v>
      </c>
      <c r="W14" s="324">
        <f t="shared" si="12"/>
        <v>0</v>
      </c>
    </row>
    <row r="15" spans="1:238" ht="15.75">
      <c r="A15" s="195">
        <v>9</v>
      </c>
      <c r="B15" s="196"/>
      <c r="C15" s="197"/>
      <c r="D15" s="197"/>
      <c r="E15" s="198"/>
      <c r="F15" s="199"/>
      <c r="G15" s="200">
        <v>0.3</v>
      </c>
      <c r="H15" s="201">
        <f t="shared" si="1"/>
        <v>0</v>
      </c>
      <c r="I15" s="200">
        <v>0.6</v>
      </c>
      <c r="J15" s="201">
        <f t="shared" si="2"/>
        <v>0</v>
      </c>
      <c r="K15" s="200">
        <v>1</v>
      </c>
      <c r="L15" s="201">
        <f t="shared" si="3"/>
        <v>0</v>
      </c>
      <c r="M15" s="201">
        <f t="shared" si="4"/>
        <v>0</v>
      </c>
      <c r="N15" s="201">
        <f t="shared" si="5"/>
        <v>0</v>
      </c>
      <c r="O15" s="201">
        <f t="shared" si="6"/>
        <v>0</v>
      </c>
      <c r="P15" s="201"/>
      <c r="Q15" s="201">
        <f t="shared" si="7"/>
        <v>0</v>
      </c>
      <c r="R15" s="201">
        <f t="shared" si="8"/>
        <v>0</v>
      </c>
      <c r="S15" s="201">
        <f t="shared" si="9"/>
        <v>0</v>
      </c>
      <c r="T15" s="201">
        <f t="shared" si="10"/>
        <v>0</v>
      </c>
      <c r="U15" s="201" t="e">
        <f t="shared" si="0"/>
        <v>#DIV/0!</v>
      </c>
      <c r="V15" s="20">
        <f t="shared" si="11"/>
        <v>0</v>
      </c>
      <c r="W15" s="324">
        <f t="shared" si="12"/>
        <v>0</v>
      </c>
    </row>
    <row r="16" spans="1:238" ht="15.75">
      <c r="A16" s="195">
        <v>10</v>
      </c>
      <c r="B16" s="196"/>
      <c r="C16" s="197"/>
      <c r="D16" s="197"/>
      <c r="E16" s="198"/>
      <c r="F16" s="199"/>
      <c r="G16" s="200">
        <v>0.3</v>
      </c>
      <c r="H16" s="201">
        <f t="shared" si="1"/>
        <v>0</v>
      </c>
      <c r="I16" s="200">
        <v>0.6</v>
      </c>
      <c r="J16" s="201">
        <f t="shared" si="2"/>
        <v>0</v>
      </c>
      <c r="K16" s="200">
        <v>1</v>
      </c>
      <c r="L16" s="201">
        <f t="shared" si="3"/>
        <v>0</v>
      </c>
      <c r="M16" s="201">
        <f t="shared" si="4"/>
        <v>0</v>
      </c>
      <c r="N16" s="201">
        <f t="shared" si="5"/>
        <v>0</v>
      </c>
      <c r="O16" s="201">
        <f t="shared" si="6"/>
        <v>0</v>
      </c>
      <c r="P16" s="201"/>
      <c r="Q16" s="201">
        <f t="shared" si="7"/>
        <v>0</v>
      </c>
      <c r="R16" s="201">
        <f t="shared" si="8"/>
        <v>0</v>
      </c>
      <c r="S16" s="201">
        <f t="shared" si="9"/>
        <v>0</v>
      </c>
      <c r="T16" s="201">
        <f t="shared" si="10"/>
        <v>0</v>
      </c>
      <c r="U16" s="201" t="e">
        <f t="shared" si="0"/>
        <v>#DIV/0!</v>
      </c>
      <c r="V16" s="20">
        <f t="shared" si="11"/>
        <v>0</v>
      </c>
      <c r="W16" s="324">
        <f t="shared" si="12"/>
        <v>0</v>
      </c>
    </row>
    <row r="17" spans="1:23" ht="15.75">
      <c r="A17" s="195"/>
      <c r="B17" s="198" t="s">
        <v>499</v>
      </c>
      <c r="C17" s="203">
        <f>SUM(C7:C16)</f>
        <v>0</v>
      </c>
      <c r="D17" s="203">
        <f t="shared" ref="D17:E17" si="13">SUM(D7:D16)</f>
        <v>0</v>
      </c>
      <c r="E17" s="203">
        <f t="shared" si="13"/>
        <v>0</v>
      </c>
      <c r="F17" s="201">
        <f>SUM(F7:F16)</f>
        <v>0</v>
      </c>
      <c r="G17" s="201"/>
      <c r="H17" s="201">
        <f>SUM(H7:H16)</f>
        <v>0</v>
      </c>
      <c r="I17" s="201"/>
      <c r="J17" s="201">
        <f>SUM(J7:J16)</f>
        <v>0</v>
      </c>
      <c r="K17" s="201"/>
      <c r="L17" s="201">
        <f>SUM(L7:L16)</f>
        <v>0</v>
      </c>
      <c r="M17" s="201">
        <f t="shared" ref="M17:T17" si="14">SUM(M7:M16)</f>
        <v>0</v>
      </c>
      <c r="N17" s="201">
        <f t="shared" si="14"/>
        <v>0</v>
      </c>
      <c r="O17" s="201">
        <f t="shared" si="14"/>
        <v>0</v>
      </c>
      <c r="P17" s="201">
        <f t="shared" si="14"/>
        <v>0</v>
      </c>
      <c r="Q17" s="201">
        <f t="shared" si="14"/>
        <v>0</v>
      </c>
      <c r="R17" s="201">
        <f t="shared" si="14"/>
        <v>0</v>
      </c>
      <c r="S17" s="201">
        <f t="shared" si="14"/>
        <v>0</v>
      </c>
      <c r="T17" s="201">
        <f t="shared" si="14"/>
        <v>0</v>
      </c>
      <c r="U17" s="201"/>
      <c r="V17" s="201">
        <f>SUM(V7:V16)</f>
        <v>0</v>
      </c>
      <c r="W17" s="324">
        <f>SUM(W7:W16)</f>
        <v>0</v>
      </c>
    </row>
    <row r="19" spans="1:23" ht="15" customHeight="1">
      <c r="A19" s="413" t="s">
        <v>500</v>
      </c>
      <c r="B19" s="413"/>
      <c r="C19" s="413"/>
      <c r="D19" s="413"/>
      <c r="E19" s="413"/>
    </row>
    <row r="20" spans="1:23" ht="15" customHeight="1">
      <c r="A20" s="413" t="s">
        <v>501</v>
      </c>
      <c r="B20" s="413"/>
      <c r="C20" s="413"/>
      <c r="D20" s="413"/>
      <c r="E20" s="413"/>
    </row>
  </sheetData>
  <mergeCells count="22">
    <mergeCell ref="A2:W2"/>
    <mergeCell ref="U1:W1"/>
    <mergeCell ref="A19:E19"/>
    <mergeCell ref="A20:E20"/>
    <mergeCell ref="T4:T5"/>
    <mergeCell ref="U4:V5"/>
    <mergeCell ref="M4:M5"/>
    <mergeCell ref="N4:N5"/>
    <mergeCell ref="O4:O5"/>
    <mergeCell ref="Q4:Q5"/>
    <mergeCell ref="S4:S5"/>
    <mergeCell ref="A4:A5"/>
    <mergeCell ref="B4:B5"/>
    <mergeCell ref="C4:C5"/>
    <mergeCell ref="D4:D5"/>
    <mergeCell ref="E4:E5"/>
    <mergeCell ref="F4:F5"/>
    <mergeCell ref="G4:H4"/>
    <mergeCell ref="I4:J4"/>
    <mergeCell ref="K4:L4"/>
    <mergeCell ref="W4:W5"/>
    <mergeCell ref="R4:R5"/>
  </mergeCells>
  <pageMargins left="0.16" right="0.17" top="1.1000000000000001" bottom="0.74803149606299213" header="0.31496062992125984" footer="0.31496062992125984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4"/>
  <sheetViews>
    <sheetView workbookViewId="0">
      <selection activeCell="J34" sqref="J34"/>
    </sheetView>
  </sheetViews>
  <sheetFormatPr defaultRowHeight="12.75"/>
  <cols>
    <col min="1" max="1" width="4.85546875" style="204" customWidth="1"/>
    <col min="2" max="2" width="14.85546875" style="204" customWidth="1"/>
    <col min="3" max="3" width="14.140625" style="204" customWidth="1"/>
    <col min="4" max="4" width="12.42578125" style="204" customWidth="1"/>
    <col min="5" max="5" width="15.5703125" style="204" customWidth="1"/>
    <col min="6" max="6" width="12.5703125" style="204" customWidth="1"/>
    <col min="7" max="7" width="6.42578125" style="204" customWidth="1"/>
    <col min="8" max="8" width="10.28515625" style="204" customWidth="1"/>
    <col min="9" max="9" width="5.5703125" style="204" customWidth="1"/>
    <col min="10" max="10" width="11.28515625" style="204" customWidth="1"/>
    <col min="11" max="11" width="6.85546875" style="204" customWidth="1"/>
    <col min="12" max="12" width="15.7109375" style="204" customWidth="1"/>
    <col min="13" max="13" width="5.42578125" style="204" customWidth="1"/>
    <col min="14" max="14" width="13" style="204" customWidth="1"/>
    <col min="15" max="15" width="5.5703125" style="204" customWidth="1"/>
    <col min="16" max="16" width="14.42578125" style="204" customWidth="1"/>
    <col min="17" max="17" width="17" style="204" customWidth="1"/>
    <col min="18" max="19" width="12.140625" style="204" customWidth="1"/>
    <col min="20" max="21" width="14.28515625" style="204" customWidth="1"/>
    <col min="22" max="22" width="14.140625" style="204" customWidth="1"/>
    <col min="23" max="23" width="8.140625" style="204" customWidth="1"/>
    <col min="24" max="24" width="11" style="204" customWidth="1"/>
    <col min="25" max="25" width="15.140625" style="204" customWidth="1"/>
    <col min="26" max="26" width="9.140625" style="204"/>
    <col min="27" max="27" width="20" style="204" customWidth="1"/>
    <col min="28" max="16384" width="9.140625" style="206"/>
  </cols>
  <sheetData>
    <row r="1" spans="1:27" ht="15.75"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312"/>
      <c r="W1" s="423" t="s">
        <v>590</v>
      </c>
      <c r="X1" s="423"/>
      <c r="Y1" s="423"/>
    </row>
    <row r="2" spans="1:27" ht="15.75">
      <c r="A2" s="418" t="s">
        <v>649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418"/>
      <c r="U2" s="418"/>
      <c r="V2" s="418"/>
      <c r="W2" s="418"/>
      <c r="X2" s="418"/>
      <c r="Y2" s="418"/>
    </row>
    <row r="3" spans="1:27" ht="27" customHeight="1">
      <c r="Y3" s="207" t="s">
        <v>489</v>
      </c>
    </row>
    <row r="4" spans="1:27" ht="67.5" customHeight="1">
      <c r="A4" s="419" t="s">
        <v>197</v>
      </c>
      <c r="B4" s="419" t="s">
        <v>203</v>
      </c>
      <c r="C4" s="419" t="s">
        <v>467</v>
      </c>
      <c r="D4" s="420" t="s">
        <v>469</v>
      </c>
      <c r="E4" s="420" t="s">
        <v>468</v>
      </c>
      <c r="F4" s="414" t="s">
        <v>502</v>
      </c>
      <c r="G4" s="414" t="s">
        <v>503</v>
      </c>
      <c r="H4" s="414"/>
      <c r="I4" s="414" t="s">
        <v>504</v>
      </c>
      <c r="J4" s="414"/>
      <c r="K4" s="421" t="s">
        <v>505</v>
      </c>
      <c r="L4" s="422"/>
      <c r="M4" s="414" t="s">
        <v>213</v>
      </c>
      <c r="N4" s="414"/>
      <c r="O4" s="414" t="s">
        <v>214</v>
      </c>
      <c r="P4" s="414"/>
      <c r="Q4" s="414" t="s">
        <v>506</v>
      </c>
      <c r="R4" s="316" t="s">
        <v>496</v>
      </c>
      <c r="S4" s="414" t="s">
        <v>618</v>
      </c>
      <c r="T4" s="424" t="s">
        <v>601</v>
      </c>
      <c r="U4" s="424" t="s">
        <v>619</v>
      </c>
      <c r="V4" s="414" t="s">
        <v>620</v>
      </c>
      <c r="W4" s="414" t="s">
        <v>507</v>
      </c>
      <c r="X4" s="414"/>
      <c r="Y4" s="414" t="s">
        <v>621</v>
      </c>
      <c r="Z4" s="208"/>
    </row>
    <row r="5" spans="1:27" ht="24.75" customHeight="1">
      <c r="A5" s="419"/>
      <c r="B5" s="419"/>
      <c r="C5" s="419"/>
      <c r="D5" s="420"/>
      <c r="E5" s="420"/>
      <c r="F5" s="414"/>
      <c r="G5" s="331" t="s">
        <v>570</v>
      </c>
      <c r="H5" s="209" t="s">
        <v>232</v>
      </c>
      <c r="I5" s="331" t="s">
        <v>570</v>
      </c>
      <c r="J5" s="209" t="s">
        <v>232</v>
      </c>
      <c r="K5" s="331" t="s">
        <v>570</v>
      </c>
      <c r="L5" s="209" t="s">
        <v>232</v>
      </c>
      <c r="M5" s="331" t="s">
        <v>570</v>
      </c>
      <c r="N5" s="209" t="s">
        <v>232</v>
      </c>
      <c r="O5" s="331" t="s">
        <v>570</v>
      </c>
      <c r="P5" s="209" t="s">
        <v>232</v>
      </c>
      <c r="Q5" s="414"/>
      <c r="R5" s="316" t="s">
        <v>612</v>
      </c>
      <c r="S5" s="414"/>
      <c r="T5" s="425"/>
      <c r="U5" s="425"/>
      <c r="V5" s="414"/>
      <c r="W5" s="209" t="s">
        <v>231</v>
      </c>
      <c r="X5" s="209" t="s">
        <v>232</v>
      </c>
      <c r="Y5" s="414"/>
      <c r="Z5" s="208"/>
    </row>
    <row r="6" spans="1:27" s="334" customFormat="1" ht="18" customHeight="1">
      <c r="A6" s="193">
        <v>1</v>
      </c>
      <c r="B6" s="193">
        <v>2</v>
      </c>
      <c r="C6" s="193">
        <v>3</v>
      </c>
      <c r="D6" s="193">
        <v>4</v>
      </c>
      <c r="E6" s="193">
        <v>5</v>
      </c>
      <c r="F6" s="193">
        <v>6</v>
      </c>
      <c r="G6" s="193">
        <v>7</v>
      </c>
      <c r="H6" s="193" t="s">
        <v>606</v>
      </c>
      <c r="I6" s="193">
        <v>9</v>
      </c>
      <c r="J6" s="193" t="s">
        <v>623</v>
      </c>
      <c r="K6" s="193">
        <v>11</v>
      </c>
      <c r="L6" s="193" t="s">
        <v>622</v>
      </c>
      <c r="M6" s="193">
        <v>13</v>
      </c>
      <c r="N6" s="193" t="s">
        <v>624</v>
      </c>
      <c r="O6" s="193">
        <v>15</v>
      </c>
      <c r="P6" s="193" t="s">
        <v>625</v>
      </c>
      <c r="Q6" s="193" t="s">
        <v>626</v>
      </c>
      <c r="R6" s="193">
        <v>18</v>
      </c>
      <c r="S6" s="193" t="s">
        <v>627</v>
      </c>
      <c r="T6" s="193" t="s">
        <v>628</v>
      </c>
      <c r="U6" s="193" t="s">
        <v>629</v>
      </c>
      <c r="V6" s="193" t="s">
        <v>630</v>
      </c>
      <c r="W6" s="193">
        <v>23</v>
      </c>
      <c r="X6" s="193">
        <v>24</v>
      </c>
      <c r="Y6" s="193" t="s">
        <v>631</v>
      </c>
      <c r="Z6" s="332"/>
      <c r="AA6" s="333"/>
    </row>
    <row r="7" spans="1:27">
      <c r="A7" s="210"/>
      <c r="B7" s="210"/>
      <c r="C7" s="211"/>
      <c r="D7" s="211"/>
      <c r="E7" s="211"/>
      <c r="F7" s="212"/>
      <c r="G7" s="329">
        <v>0.3</v>
      </c>
      <c r="H7" s="213">
        <f>F7*G7</f>
        <v>0</v>
      </c>
      <c r="I7" s="330">
        <v>0.5</v>
      </c>
      <c r="J7" s="212">
        <f>(F7+H7)*I7</f>
        <v>0</v>
      </c>
      <c r="K7" s="212"/>
      <c r="L7" s="212">
        <f>F7*K7</f>
        <v>0</v>
      </c>
      <c r="M7" s="329">
        <v>0.7</v>
      </c>
      <c r="N7" s="212">
        <f>(F7+H7+J7)*M7</f>
        <v>0</v>
      </c>
      <c r="O7" s="329">
        <v>0.5</v>
      </c>
      <c r="P7" s="212">
        <f>(F7+H7+J7)*O7</f>
        <v>0</v>
      </c>
      <c r="Q7" s="212">
        <f>F7+H7+J7+L7+N7+P7</f>
        <v>0</v>
      </c>
      <c r="R7" s="212"/>
      <c r="S7" s="212"/>
      <c r="T7" s="212"/>
      <c r="U7" s="212">
        <f>F7*E7*2</f>
        <v>0</v>
      </c>
      <c r="V7" s="212">
        <f t="shared" ref="V7:V19" si="0">Q7*12+U7</f>
        <v>0</v>
      </c>
      <c r="W7" s="214" t="e">
        <f>X7/V7*100</f>
        <v>#DIV/0!</v>
      </c>
      <c r="X7" s="212">
        <f>ROUND((IF(V7&lt;=912000,V7*2.9%,912000*2.9%)+IF(V7&lt;=1292000,V7*22%,1292000*22%+(V7-1292000)*10%)+V7*(5.1%+0.2%)),2)</f>
        <v>0</v>
      </c>
      <c r="Y7" s="212">
        <f>V7+X7</f>
        <v>0</v>
      </c>
      <c r="AA7" s="215"/>
    </row>
    <row r="8" spans="1:27">
      <c r="A8" s="210"/>
      <c r="B8" s="210"/>
      <c r="C8" s="211"/>
      <c r="D8" s="211"/>
      <c r="E8" s="211"/>
      <c r="F8" s="212"/>
      <c r="G8" s="329">
        <v>0.3</v>
      </c>
      <c r="H8" s="213">
        <f t="shared" ref="H8:H19" si="1">F8*G8</f>
        <v>0</v>
      </c>
      <c r="I8" s="330">
        <v>0.5</v>
      </c>
      <c r="J8" s="212">
        <f t="shared" ref="J8:J19" si="2">(F8+H8)*I8</f>
        <v>0</v>
      </c>
      <c r="K8" s="212"/>
      <c r="L8" s="212">
        <f t="shared" ref="L8:L19" si="3">F8*K8</f>
        <v>0</v>
      </c>
      <c r="M8" s="329">
        <v>0.7</v>
      </c>
      <c r="N8" s="212">
        <f t="shared" ref="N8:N19" si="4">(F8+H8+J8)*M8</f>
        <v>0</v>
      </c>
      <c r="O8" s="329">
        <v>0.5</v>
      </c>
      <c r="P8" s="212">
        <f t="shared" ref="P8:P19" si="5">(F8+H8+J8)*O8</f>
        <v>0</v>
      </c>
      <c r="Q8" s="212">
        <f t="shared" ref="Q8:Q19" si="6">F8+H8+J8+L8+N8+P8</f>
        <v>0</v>
      </c>
      <c r="R8" s="212"/>
      <c r="S8" s="212"/>
      <c r="T8" s="212"/>
      <c r="U8" s="212">
        <f t="shared" ref="U8:U19" si="7">F8*E8*2</f>
        <v>0</v>
      </c>
      <c r="V8" s="212">
        <f t="shared" si="0"/>
        <v>0</v>
      </c>
      <c r="W8" s="214" t="e">
        <f t="shared" ref="W8:W19" si="8">X8/V8*100</f>
        <v>#DIV/0!</v>
      </c>
      <c r="X8" s="212">
        <f t="shared" ref="X8:X19" si="9">ROUND((IF(V8&lt;=912000,V8*2.9%,912000*2.9%)+IF(V8&lt;=1292000,V8*22%,1292000*22%+(V8-1292000)*10%)+V8*(5.1%+0.2%)),2)</f>
        <v>0</v>
      </c>
      <c r="Y8" s="212">
        <f t="shared" ref="Y8:Y19" si="10">V8+X8</f>
        <v>0</v>
      </c>
      <c r="AA8" s="215"/>
    </row>
    <row r="9" spans="1:27">
      <c r="A9" s="210"/>
      <c r="B9" s="210"/>
      <c r="C9" s="211"/>
      <c r="D9" s="211"/>
      <c r="E9" s="211"/>
      <c r="F9" s="212"/>
      <c r="G9" s="329">
        <v>0.3</v>
      </c>
      <c r="H9" s="213">
        <f t="shared" si="1"/>
        <v>0</v>
      </c>
      <c r="I9" s="330">
        <v>0.5</v>
      </c>
      <c r="J9" s="212">
        <f t="shared" si="2"/>
        <v>0</v>
      </c>
      <c r="K9" s="212"/>
      <c r="L9" s="212">
        <f t="shared" si="3"/>
        <v>0</v>
      </c>
      <c r="M9" s="329">
        <v>0.7</v>
      </c>
      <c r="N9" s="212">
        <f t="shared" si="4"/>
        <v>0</v>
      </c>
      <c r="O9" s="329">
        <v>0.5</v>
      </c>
      <c r="P9" s="212">
        <f t="shared" si="5"/>
        <v>0</v>
      </c>
      <c r="Q9" s="212">
        <f t="shared" si="6"/>
        <v>0</v>
      </c>
      <c r="R9" s="212"/>
      <c r="S9" s="212"/>
      <c r="T9" s="212"/>
      <c r="U9" s="212">
        <f t="shared" si="7"/>
        <v>0</v>
      </c>
      <c r="V9" s="212">
        <f t="shared" si="0"/>
        <v>0</v>
      </c>
      <c r="W9" s="214" t="e">
        <f t="shared" si="8"/>
        <v>#DIV/0!</v>
      </c>
      <c r="X9" s="212">
        <f t="shared" si="9"/>
        <v>0</v>
      </c>
      <c r="Y9" s="212">
        <f t="shared" si="10"/>
        <v>0</v>
      </c>
      <c r="AA9" s="215"/>
    </row>
    <row r="10" spans="1:27">
      <c r="A10" s="210"/>
      <c r="B10" s="210"/>
      <c r="C10" s="211"/>
      <c r="D10" s="211"/>
      <c r="E10" s="211"/>
      <c r="F10" s="212"/>
      <c r="G10" s="329">
        <v>0.3</v>
      </c>
      <c r="H10" s="213">
        <f t="shared" si="1"/>
        <v>0</v>
      </c>
      <c r="I10" s="330">
        <v>0.5</v>
      </c>
      <c r="J10" s="212">
        <f t="shared" si="2"/>
        <v>0</v>
      </c>
      <c r="K10" s="212"/>
      <c r="L10" s="212">
        <f t="shared" si="3"/>
        <v>0</v>
      </c>
      <c r="M10" s="329">
        <v>0.7</v>
      </c>
      <c r="N10" s="212">
        <f t="shared" si="4"/>
        <v>0</v>
      </c>
      <c r="O10" s="329">
        <v>0.5</v>
      </c>
      <c r="P10" s="212">
        <f t="shared" si="5"/>
        <v>0</v>
      </c>
      <c r="Q10" s="212">
        <f t="shared" si="6"/>
        <v>0</v>
      </c>
      <c r="R10" s="212"/>
      <c r="S10" s="212"/>
      <c r="T10" s="212"/>
      <c r="U10" s="212">
        <f t="shared" si="7"/>
        <v>0</v>
      </c>
      <c r="V10" s="212">
        <f t="shared" si="0"/>
        <v>0</v>
      </c>
      <c r="W10" s="214" t="e">
        <f t="shared" si="8"/>
        <v>#DIV/0!</v>
      </c>
      <c r="X10" s="212">
        <f t="shared" si="9"/>
        <v>0</v>
      </c>
      <c r="Y10" s="212">
        <f t="shared" si="10"/>
        <v>0</v>
      </c>
      <c r="AA10" s="215"/>
    </row>
    <row r="11" spans="1:27">
      <c r="A11" s="210"/>
      <c r="B11" s="210"/>
      <c r="C11" s="211"/>
      <c r="D11" s="211"/>
      <c r="E11" s="211"/>
      <c r="F11" s="212"/>
      <c r="G11" s="329">
        <v>0.3</v>
      </c>
      <c r="H11" s="213">
        <f t="shared" si="1"/>
        <v>0</v>
      </c>
      <c r="I11" s="330">
        <v>0.5</v>
      </c>
      <c r="J11" s="212">
        <f t="shared" si="2"/>
        <v>0</v>
      </c>
      <c r="K11" s="212"/>
      <c r="L11" s="212">
        <f t="shared" si="3"/>
        <v>0</v>
      </c>
      <c r="M11" s="329">
        <v>0.7</v>
      </c>
      <c r="N11" s="212">
        <f t="shared" si="4"/>
        <v>0</v>
      </c>
      <c r="O11" s="329">
        <v>0.5</v>
      </c>
      <c r="P11" s="212">
        <f t="shared" si="5"/>
        <v>0</v>
      </c>
      <c r="Q11" s="212">
        <f t="shared" si="6"/>
        <v>0</v>
      </c>
      <c r="R11" s="212"/>
      <c r="S11" s="212"/>
      <c r="T11" s="212"/>
      <c r="U11" s="212">
        <f t="shared" si="7"/>
        <v>0</v>
      </c>
      <c r="V11" s="212">
        <f t="shared" si="0"/>
        <v>0</v>
      </c>
      <c r="W11" s="214" t="e">
        <f t="shared" si="8"/>
        <v>#DIV/0!</v>
      </c>
      <c r="X11" s="212">
        <f t="shared" si="9"/>
        <v>0</v>
      </c>
      <c r="Y11" s="212">
        <f t="shared" si="10"/>
        <v>0</v>
      </c>
      <c r="AA11" s="215"/>
    </row>
    <row r="12" spans="1:27" ht="12.75" customHeight="1">
      <c r="A12" s="210"/>
      <c r="B12" s="210"/>
      <c r="C12" s="211"/>
      <c r="D12" s="211"/>
      <c r="E12" s="211"/>
      <c r="F12" s="212"/>
      <c r="G12" s="329">
        <v>0.3</v>
      </c>
      <c r="H12" s="213">
        <f t="shared" si="1"/>
        <v>0</v>
      </c>
      <c r="I12" s="330">
        <v>0.5</v>
      </c>
      <c r="J12" s="212">
        <f t="shared" si="2"/>
        <v>0</v>
      </c>
      <c r="K12" s="212"/>
      <c r="L12" s="212">
        <f t="shared" si="3"/>
        <v>0</v>
      </c>
      <c r="M12" s="329">
        <v>0.7</v>
      </c>
      <c r="N12" s="212">
        <f t="shared" si="4"/>
        <v>0</v>
      </c>
      <c r="O12" s="329">
        <v>0.5</v>
      </c>
      <c r="P12" s="212">
        <f t="shared" si="5"/>
        <v>0</v>
      </c>
      <c r="Q12" s="212">
        <f t="shared" si="6"/>
        <v>0</v>
      </c>
      <c r="R12" s="212"/>
      <c r="S12" s="212"/>
      <c r="T12" s="212"/>
      <c r="U12" s="212">
        <f t="shared" si="7"/>
        <v>0</v>
      </c>
      <c r="V12" s="212">
        <f t="shared" si="0"/>
        <v>0</v>
      </c>
      <c r="W12" s="214" t="e">
        <f t="shared" si="8"/>
        <v>#DIV/0!</v>
      </c>
      <c r="X12" s="212">
        <f t="shared" si="9"/>
        <v>0</v>
      </c>
      <c r="Y12" s="212">
        <f t="shared" si="10"/>
        <v>0</v>
      </c>
      <c r="AA12" s="215"/>
    </row>
    <row r="13" spans="1:27">
      <c r="A13" s="210"/>
      <c r="B13" s="210"/>
      <c r="C13" s="211"/>
      <c r="D13" s="211"/>
      <c r="E13" s="211"/>
      <c r="F13" s="212"/>
      <c r="G13" s="329">
        <v>0.3</v>
      </c>
      <c r="H13" s="213">
        <f t="shared" si="1"/>
        <v>0</v>
      </c>
      <c r="I13" s="330">
        <v>0.5</v>
      </c>
      <c r="J13" s="212">
        <f t="shared" si="2"/>
        <v>0</v>
      </c>
      <c r="K13" s="212"/>
      <c r="L13" s="212">
        <f t="shared" si="3"/>
        <v>0</v>
      </c>
      <c r="M13" s="329">
        <v>0.7</v>
      </c>
      <c r="N13" s="212">
        <f t="shared" si="4"/>
        <v>0</v>
      </c>
      <c r="O13" s="329">
        <v>0.5</v>
      </c>
      <c r="P13" s="212">
        <f t="shared" si="5"/>
        <v>0</v>
      </c>
      <c r="Q13" s="212">
        <f t="shared" si="6"/>
        <v>0</v>
      </c>
      <c r="R13" s="212"/>
      <c r="S13" s="212"/>
      <c r="T13" s="212"/>
      <c r="U13" s="212">
        <f t="shared" si="7"/>
        <v>0</v>
      </c>
      <c r="V13" s="212">
        <f t="shared" si="0"/>
        <v>0</v>
      </c>
      <c r="W13" s="214" t="e">
        <f t="shared" si="8"/>
        <v>#DIV/0!</v>
      </c>
      <c r="X13" s="212">
        <f t="shared" si="9"/>
        <v>0</v>
      </c>
      <c r="Y13" s="212">
        <f t="shared" si="10"/>
        <v>0</v>
      </c>
      <c r="AA13" s="215"/>
    </row>
    <row r="14" spans="1:27">
      <c r="A14" s="210"/>
      <c r="B14" s="210"/>
      <c r="C14" s="211"/>
      <c r="D14" s="211"/>
      <c r="E14" s="211"/>
      <c r="F14" s="212"/>
      <c r="G14" s="329">
        <v>0.3</v>
      </c>
      <c r="H14" s="213">
        <f t="shared" si="1"/>
        <v>0</v>
      </c>
      <c r="I14" s="330">
        <v>0.5</v>
      </c>
      <c r="J14" s="212">
        <f t="shared" si="2"/>
        <v>0</v>
      </c>
      <c r="K14" s="212"/>
      <c r="L14" s="212">
        <f t="shared" si="3"/>
        <v>0</v>
      </c>
      <c r="M14" s="329">
        <v>0.7</v>
      </c>
      <c r="N14" s="212">
        <f t="shared" si="4"/>
        <v>0</v>
      </c>
      <c r="O14" s="329">
        <v>0.5</v>
      </c>
      <c r="P14" s="212">
        <f t="shared" si="5"/>
        <v>0</v>
      </c>
      <c r="Q14" s="212">
        <f t="shared" si="6"/>
        <v>0</v>
      </c>
      <c r="R14" s="212"/>
      <c r="S14" s="212"/>
      <c r="T14" s="212"/>
      <c r="U14" s="212">
        <f t="shared" si="7"/>
        <v>0</v>
      </c>
      <c r="V14" s="212">
        <f t="shared" si="0"/>
        <v>0</v>
      </c>
      <c r="W14" s="214" t="e">
        <f t="shared" si="8"/>
        <v>#DIV/0!</v>
      </c>
      <c r="X14" s="212">
        <f t="shared" si="9"/>
        <v>0</v>
      </c>
      <c r="Y14" s="212">
        <f t="shared" si="10"/>
        <v>0</v>
      </c>
      <c r="AA14" s="215"/>
    </row>
    <row r="15" spans="1:27">
      <c r="A15" s="210"/>
      <c r="B15" s="210"/>
      <c r="C15" s="211"/>
      <c r="D15" s="211"/>
      <c r="E15" s="211"/>
      <c r="F15" s="212"/>
      <c r="G15" s="329">
        <v>0.3</v>
      </c>
      <c r="H15" s="213">
        <f t="shared" si="1"/>
        <v>0</v>
      </c>
      <c r="I15" s="330">
        <v>0.5</v>
      </c>
      <c r="J15" s="212">
        <f t="shared" si="2"/>
        <v>0</v>
      </c>
      <c r="K15" s="212"/>
      <c r="L15" s="212">
        <f t="shared" si="3"/>
        <v>0</v>
      </c>
      <c r="M15" s="329">
        <v>0.7</v>
      </c>
      <c r="N15" s="212">
        <f t="shared" si="4"/>
        <v>0</v>
      </c>
      <c r="O15" s="329">
        <v>0.5</v>
      </c>
      <c r="P15" s="212">
        <f t="shared" si="5"/>
        <v>0</v>
      </c>
      <c r="Q15" s="212">
        <f t="shared" si="6"/>
        <v>0</v>
      </c>
      <c r="R15" s="212"/>
      <c r="S15" s="212"/>
      <c r="T15" s="212"/>
      <c r="U15" s="212">
        <f t="shared" si="7"/>
        <v>0</v>
      </c>
      <c r="V15" s="212">
        <f t="shared" si="0"/>
        <v>0</v>
      </c>
      <c r="W15" s="214" t="e">
        <f t="shared" si="8"/>
        <v>#DIV/0!</v>
      </c>
      <c r="X15" s="212">
        <f t="shared" si="9"/>
        <v>0</v>
      </c>
      <c r="Y15" s="212">
        <f t="shared" si="10"/>
        <v>0</v>
      </c>
      <c r="AA15" s="215"/>
    </row>
    <row r="16" spans="1:27">
      <c r="A16" s="210"/>
      <c r="B16" s="210"/>
      <c r="C16" s="211"/>
      <c r="D16" s="211"/>
      <c r="E16" s="211"/>
      <c r="F16" s="212"/>
      <c r="G16" s="329">
        <v>0.3</v>
      </c>
      <c r="H16" s="213">
        <f t="shared" si="1"/>
        <v>0</v>
      </c>
      <c r="I16" s="330">
        <v>0.5</v>
      </c>
      <c r="J16" s="212">
        <f t="shared" si="2"/>
        <v>0</v>
      </c>
      <c r="K16" s="212"/>
      <c r="L16" s="212">
        <f t="shared" si="3"/>
        <v>0</v>
      </c>
      <c r="M16" s="329">
        <v>0.7</v>
      </c>
      <c r="N16" s="212">
        <f t="shared" si="4"/>
        <v>0</v>
      </c>
      <c r="O16" s="329">
        <v>0.5</v>
      </c>
      <c r="P16" s="212">
        <f t="shared" si="5"/>
        <v>0</v>
      </c>
      <c r="Q16" s="212">
        <f t="shared" si="6"/>
        <v>0</v>
      </c>
      <c r="R16" s="212"/>
      <c r="S16" s="212"/>
      <c r="T16" s="212"/>
      <c r="U16" s="212">
        <f t="shared" si="7"/>
        <v>0</v>
      </c>
      <c r="V16" s="212">
        <f t="shared" si="0"/>
        <v>0</v>
      </c>
      <c r="W16" s="214" t="e">
        <f t="shared" si="8"/>
        <v>#DIV/0!</v>
      </c>
      <c r="X16" s="212">
        <f t="shared" si="9"/>
        <v>0</v>
      </c>
      <c r="Y16" s="212">
        <f t="shared" si="10"/>
        <v>0</v>
      </c>
      <c r="AA16" s="215"/>
    </row>
    <row r="17" spans="1:27">
      <c r="A17" s="210"/>
      <c r="B17" s="210"/>
      <c r="C17" s="211"/>
      <c r="D17" s="211"/>
      <c r="E17" s="211"/>
      <c r="F17" s="212"/>
      <c r="G17" s="329">
        <v>0.3</v>
      </c>
      <c r="H17" s="213">
        <f t="shared" si="1"/>
        <v>0</v>
      </c>
      <c r="I17" s="330">
        <v>0.5</v>
      </c>
      <c r="J17" s="212">
        <f t="shared" si="2"/>
        <v>0</v>
      </c>
      <c r="K17" s="212"/>
      <c r="L17" s="212">
        <f t="shared" si="3"/>
        <v>0</v>
      </c>
      <c r="M17" s="329">
        <v>0.7</v>
      </c>
      <c r="N17" s="212">
        <f t="shared" si="4"/>
        <v>0</v>
      </c>
      <c r="O17" s="329">
        <v>0.5</v>
      </c>
      <c r="P17" s="212">
        <f t="shared" si="5"/>
        <v>0</v>
      </c>
      <c r="Q17" s="212">
        <f t="shared" si="6"/>
        <v>0</v>
      </c>
      <c r="R17" s="212"/>
      <c r="S17" s="212"/>
      <c r="T17" s="212"/>
      <c r="U17" s="212">
        <f t="shared" si="7"/>
        <v>0</v>
      </c>
      <c r="V17" s="212">
        <f t="shared" si="0"/>
        <v>0</v>
      </c>
      <c r="W17" s="214" t="e">
        <f t="shared" si="8"/>
        <v>#DIV/0!</v>
      </c>
      <c r="X17" s="212">
        <f t="shared" si="9"/>
        <v>0</v>
      </c>
      <c r="Y17" s="212">
        <f t="shared" si="10"/>
        <v>0</v>
      </c>
      <c r="AA17" s="215"/>
    </row>
    <row r="18" spans="1:27">
      <c r="A18" s="210"/>
      <c r="B18" s="210"/>
      <c r="C18" s="211"/>
      <c r="D18" s="211"/>
      <c r="E18" s="211"/>
      <c r="F18" s="212"/>
      <c r="G18" s="329">
        <v>0.3</v>
      </c>
      <c r="H18" s="213">
        <f t="shared" si="1"/>
        <v>0</v>
      </c>
      <c r="I18" s="330">
        <v>0.5</v>
      </c>
      <c r="J18" s="212">
        <f t="shared" si="2"/>
        <v>0</v>
      </c>
      <c r="K18" s="212"/>
      <c r="L18" s="212">
        <f t="shared" si="3"/>
        <v>0</v>
      </c>
      <c r="M18" s="329">
        <v>0.7</v>
      </c>
      <c r="N18" s="212">
        <f t="shared" si="4"/>
        <v>0</v>
      </c>
      <c r="O18" s="329">
        <v>0.5</v>
      </c>
      <c r="P18" s="212">
        <f t="shared" si="5"/>
        <v>0</v>
      </c>
      <c r="Q18" s="212">
        <f t="shared" si="6"/>
        <v>0</v>
      </c>
      <c r="R18" s="212"/>
      <c r="S18" s="212"/>
      <c r="T18" s="212"/>
      <c r="U18" s="212">
        <f t="shared" si="7"/>
        <v>0</v>
      </c>
      <c r="V18" s="212">
        <f t="shared" si="0"/>
        <v>0</v>
      </c>
      <c r="W18" s="214" t="e">
        <f t="shared" si="8"/>
        <v>#DIV/0!</v>
      </c>
      <c r="X18" s="212">
        <f t="shared" si="9"/>
        <v>0</v>
      </c>
      <c r="Y18" s="212">
        <f t="shared" si="10"/>
        <v>0</v>
      </c>
      <c r="AA18" s="215"/>
    </row>
    <row r="19" spans="1:27">
      <c r="A19" s="210"/>
      <c r="B19" s="210"/>
      <c r="C19" s="211"/>
      <c r="D19" s="211"/>
      <c r="E19" s="211"/>
      <c r="F19" s="212"/>
      <c r="G19" s="329">
        <v>0.3</v>
      </c>
      <c r="H19" s="213">
        <f t="shared" si="1"/>
        <v>0</v>
      </c>
      <c r="I19" s="330">
        <v>0.5</v>
      </c>
      <c r="J19" s="212">
        <f t="shared" si="2"/>
        <v>0</v>
      </c>
      <c r="K19" s="212"/>
      <c r="L19" s="212">
        <f t="shared" si="3"/>
        <v>0</v>
      </c>
      <c r="M19" s="329">
        <v>0.7</v>
      </c>
      <c r="N19" s="212">
        <f t="shared" si="4"/>
        <v>0</v>
      </c>
      <c r="O19" s="329">
        <v>0.5</v>
      </c>
      <c r="P19" s="212">
        <f t="shared" si="5"/>
        <v>0</v>
      </c>
      <c r="Q19" s="212">
        <f t="shared" si="6"/>
        <v>0</v>
      </c>
      <c r="R19" s="212"/>
      <c r="S19" s="212"/>
      <c r="T19" s="212"/>
      <c r="U19" s="212">
        <f t="shared" si="7"/>
        <v>0</v>
      </c>
      <c r="V19" s="212">
        <f t="shared" si="0"/>
        <v>0</v>
      </c>
      <c r="W19" s="214" t="e">
        <f t="shared" si="8"/>
        <v>#DIV/0!</v>
      </c>
      <c r="X19" s="212">
        <f t="shared" si="9"/>
        <v>0</v>
      </c>
      <c r="Y19" s="212">
        <f t="shared" si="10"/>
        <v>0</v>
      </c>
      <c r="AA19" s="215"/>
    </row>
    <row r="20" spans="1:27" ht="30.75" customHeight="1">
      <c r="A20" s="216"/>
      <c r="B20" s="216" t="s">
        <v>290</v>
      </c>
      <c r="C20" s="217">
        <f>SUM(C7:C19)</f>
        <v>0</v>
      </c>
      <c r="D20" s="217">
        <f t="shared" ref="D20" si="11">SUM(D7:D19)</f>
        <v>0</v>
      </c>
      <c r="E20" s="217">
        <f>SUM(E7:E19)</f>
        <v>0</v>
      </c>
      <c r="F20" s="218">
        <f>SUM(F7:F19)</f>
        <v>0</v>
      </c>
      <c r="G20" s="218"/>
      <c r="H20" s="218">
        <f t="shared" ref="H20:Y20" si="12">SUM(H7:H19)</f>
        <v>0</v>
      </c>
      <c r="I20" s="218"/>
      <c r="J20" s="218">
        <f t="shared" si="12"/>
        <v>0</v>
      </c>
      <c r="K20" s="218"/>
      <c r="L20" s="218">
        <f t="shared" si="12"/>
        <v>0</v>
      </c>
      <c r="M20" s="218"/>
      <c r="N20" s="218">
        <f t="shared" si="12"/>
        <v>0</v>
      </c>
      <c r="O20" s="218"/>
      <c r="P20" s="218">
        <f t="shared" si="12"/>
        <v>0</v>
      </c>
      <c r="Q20" s="218">
        <f t="shared" si="12"/>
        <v>0</v>
      </c>
      <c r="R20" s="218"/>
      <c r="S20" s="218"/>
      <c r="T20" s="218"/>
      <c r="U20" s="218">
        <f t="shared" si="12"/>
        <v>0</v>
      </c>
      <c r="V20" s="218">
        <f t="shared" si="12"/>
        <v>0</v>
      </c>
      <c r="W20" s="218"/>
      <c r="X20" s="218">
        <f t="shared" si="12"/>
        <v>0</v>
      </c>
      <c r="Y20" s="218">
        <f t="shared" si="12"/>
        <v>0</v>
      </c>
      <c r="AA20" s="215"/>
    </row>
    <row r="23" spans="1:27" ht="15">
      <c r="A23" s="413" t="s">
        <v>500</v>
      </c>
      <c r="B23" s="413"/>
      <c r="C23" s="413"/>
      <c r="D23" s="413"/>
      <c r="E23" s="413"/>
    </row>
    <row r="24" spans="1:27" ht="15">
      <c r="A24" s="413" t="s">
        <v>501</v>
      </c>
      <c r="B24" s="413"/>
      <c r="C24" s="413"/>
      <c r="D24" s="413"/>
      <c r="E24" s="413"/>
    </row>
  </sheetData>
  <mergeCells count="22">
    <mergeCell ref="W1:Y1"/>
    <mergeCell ref="S4:S5"/>
    <mergeCell ref="T4:T5"/>
    <mergeCell ref="U4:U5"/>
    <mergeCell ref="A23:E23"/>
    <mergeCell ref="W4:X4"/>
    <mergeCell ref="A24:E24"/>
    <mergeCell ref="M4:N4"/>
    <mergeCell ref="O4:P4"/>
    <mergeCell ref="Q4:Q5"/>
    <mergeCell ref="A2:Y2"/>
    <mergeCell ref="A4:A5"/>
    <mergeCell ref="B4:B5"/>
    <mergeCell ref="C4:C5"/>
    <mergeCell ref="D4:D5"/>
    <mergeCell ref="E4:E5"/>
    <mergeCell ref="F4:F5"/>
    <mergeCell ref="G4:H4"/>
    <mergeCell ref="I4:J4"/>
    <mergeCell ref="K4:L4"/>
    <mergeCell ref="Y4:Y5"/>
    <mergeCell ref="V4:V5"/>
  </mergeCells>
  <pageMargins left="0.31496062992125984" right="0.19685039370078741" top="0.74803149606299213" bottom="0.7480314960629921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T243"/>
  <sheetViews>
    <sheetView zoomScaleNormal="100" zoomScaleSheetLayoutView="70" workbookViewId="0">
      <selection activeCell="H2" sqref="H2"/>
    </sheetView>
  </sheetViews>
  <sheetFormatPr defaultRowHeight="15"/>
  <cols>
    <col min="1" max="1" width="13.5703125" style="219" customWidth="1"/>
    <col min="2" max="2" width="20.7109375" style="219" customWidth="1"/>
    <col min="3" max="3" width="11.28515625" style="219" customWidth="1"/>
    <col min="4" max="4" width="11.140625" style="219" customWidth="1"/>
    <col min="5" max="5" width="13.5703125" style="219" customWidth="1"/>
    <col min="6" max="6" width="11.5703125" style="219" customWidth="1"/>
    <col min="7" max="7" width="7.42578125" style="219" customWidth="1"/>
    <col min="8" max="8" width="11.85546875" style="219" customWidth="1"/>
    <col min="9" max="9" width="6.42578125" style="219" customWidth="1"/>
    <col min="10" max="10" width="17" style="219" customWidth="1"/>
    <col min="11" max="11" width="7.140625" style="317" customWidth="1"/>
    <col min="12" max="12" width="17" style="317" customWidth="1"/>
    <col min="13" max="13" width="7" style="317" customWidth="1"/>
    <col min="14" max="14" width="17" style="317" customWidth="1"/>
    <col min="15" max="15" width="7" style="219" customWidth="1"/>
    <col min="16" max="16" width="20" style="219" customWidth="1"/>
    <col min="17" max="17" width="6.7109375" style="219" customWidth="1"/>
    <col min="18" max="18" width="17.5703125" style="219" customWidth="1"/>
    <col min="19" max="19" width="6.42578125" style="219" customWidth="1"/>
    <col min="20" max="20" width="16" style="219" customWidth="1"/>
    <col min="21" max="22" width="19" style="219" customWidth="1"/>
    <col min="23" max="23" width="13.5703125" style="219" customWidth="1"/>
    <col min="24" max="24" width="10.85546875" style="219" customWidth="1"/>
    <col min="25" max="25" width="8.7109375" style="219" customWidth="1"/>
    <col min="26" max="26" width="10.42578125" style="219" customWidth="1"/>
    <col min="27" max="27" width="10.140625" style="219" customWidth="1"/>
    <col min="28" max="28" width="12.140625" style="219" customWidth="1"/>
    <col min="29" max="29" width="9.5703125" style="219" customWidth="1"/>
    <col min="30" max="30" width="11.42578125" style="219" bestFit="1" customWidth="1"/>
    <col min="31" max="33" width="9.140625" style="219"/>
    <col min="34" max="16384" width="9.140625" style="221"/>
  </cols>
  <sheetData>
    <row r="1" spans="1:46" ht="30" customHeight="1">
      <c r="AB1" s="433" t="s">
        <v>591</v>
      </c>
      <c r="AC1" s="433"/>
    </row>
    <row r="2" spans="1:46">
      <c r="F2" s="220" t="s">
        <v>641</v>
      </c>
    </row>
    <row r="3" spans="1:46" ht="32.25" customHeight="1">
      <c r="D3" s="220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</row>
    <row r="4" spans="1:46">
      <c r="F4" s="431" t="s">
        <v>246</v>
      </c>
      <c r="G4" s="431"/>
      <c r="H4" s="431"/>
      <c r="I4" s="431"/>
      <c r="J4" s="431"/>
      <c r="K4" s="431"/>
      <c r="L4" s="431"/>
      <c r="M4" s="431"/>
      <c r="N4" s="431"/>
      <c r="O4" s="431"/>
      <c r="P4" s="431"/>
      <c r="Q4" s="431"/>
      <c r="R4" s="431"/>
      <c r="S4" s="431"/>
      <c r="T4" s="431"/>
    </row>
    <row r="5" spans="1:46">
      <c r="Y5" s="426"/>
      <c r="Z5" s="426"/>
      <c r="AA5" s="426"/>
      <c r="AB5" s="426"/>
      <c r="AC5" s="426"/>
    </row>
    <row r="6" spans="1:46" s="223" customFormat="1" ht="18" customHeight="1">
      <c r="A6" s="427" t="s">
        <v>508</v>
      </c>
      <c r="B6" s="427" t="s">
        <v>509</v>
      </c>
      <c r="C6" s="428" t="s">
        <v>510</v>
      </c>
      <c r="D6" s="428"/>
      <c r="E6" s="428"/>
      <c r="F6" s="429" t="s">
        <v>511</v>
      </c>
      <c r="G6" s="430" t="s">
        <v>512</v>
      </c>
      <c r="H6" s="429" t="s">
        <v>513</v>
      </c>
      <c r="I6" s="429" t="s">
        <v>632</v>
      </c>
      <c r="J6" s="429"/>
      <c r="K6" s="429"/>
      <c r="L6" s="429"/>
      <c r="M6" s="429"/>
      <c r="N6" s="429"/>
      <c r="O6" s="428" t="s">
        <v>514</v>
      </c>
      <c r="P6" s="428"/>
      <c r="Q6" s="428" t="s">
        <v>515</v>
      </c>
      <c r="R6" s="428"/>
      <c r="S6" s="428" t="s">
        <v>516</v>
      </c>
      <c r="T6" s="428"/>
      <c r="U6" s="428" t="s">
        <v>517</v>
      </c>
      <c r="V6" s="318" t="s">
        <v>518</v>
      </c>
      <c r="W6" s="428" t="s">
        <v>519</v>
      </c>
      <c r="X6" s="428" t="s">
        <v>520</v>
      </c>
      <c r="Y6" s="428" t="s">
        <v>637</v>
      </c>
      <c r="Z6" s="428"/>
      <c r="AA6" s="437" t="s">
        <v>638</v>
      </c>
      <c r="AB6" s="437" t="s">
        <v>639</v>
      </c>
      <c r="AC6" s="437" t="s">
        <v>640</v>
      </c>
      <c r="AD6" s="222"/>
      <c r="AE6" s="222"/>
      <c r="AF6" s="222"/>
      <c r="AG6" s="222"/>
    </row>
    <row r="7" spans="1:46" s="223" customFormat="1" ht="55.5" customHeight="1">
      <c r="A7" s="427"/>
      <c r="B7" s="427"/>
      <c r="C7" s="419" t="s">
        <v>467</v>
      </c>
      <c r="D7" s="420" t="s">
        <v>469</v>
      </c>
      <c r="E7" s="420" t="s">
        <v>468</v>
      </c>
      <c r="F7" s="429"/>
      <c r="G7" s="430"/>
      <c r="H7" s="429"/>
      <c r="I7" s="429" t="s">
        <v>635</v>
      </c>
      <c r="J7" s="429"/>
      <c r="K7" s="429" t="s">
        <v>633</v>
      </c>
      <c r="L7" s="429"/>
      <c r="M7" s="429" t="s">
        <v>634</v>
      </c>
      <c r="N7" s="429"/>
      <c r="O7" s="428"/>
      <c r="P7" s="428"/>
      <c r="Q7" s="428"/>
      <c r="R7" s="428"/>
      <c r="S7" s="428"/>
      <c r="T7" s="428"/>
      <c r="U7" s="428"/>
      <c r="V7" s="318"/>
      <c r="W7" s="428"/>
      <c r="X7" s="428"/>
      <c r="Y7" s="428"/>
      <c r="Z7" s="428"/>
      <c r="AA7" s="437"/>
      <c r="AB7" s="437"/>
      <c r="AC7" s="437"/>
      <c r="AD7" s="222"/>
      <c r="AE7" s="222"/>
      <c r="AF7" s="222"/>
      <c r="AG7" s="222"/>
    </row>
    <row r="8" spans="1:46" s="223" customFormat="1" ht="39.75" customHeight="1">
      <c r="A8" s="427"/>
      <c r="B8" s="427"/>
      <c r="C8" s="419"/>
      <c r="D8" s="420"/>
      <c r="E8" s="420"/>
      <c r="F8" s="429"/>
      <c r="G8" s="430"/>
      <c r="H8" s="429"/>
      <c r="I8" s="319" t="s">
        <v>231</v>
      </c>
      <c r="J8" s="319" t="s">
        <v>236</v>
      </c>
      <c r="K8" s="319" t="s">
        <v>231</v>
      </c>
      <c r="L8" s="319" t="s">
        <v>236</v>
      </c>
      <c r="M8" s="319" t="s">
        <v>231</v>
      </c>
      <c r="N8" s="319" t="s">
        <v>236</v>
      </c>
      <c r="O8" s="319" t="s">
        <v>231</v>
      </c>
      <c r="P8" s="319" t="s">
        <v>236</v>
      </c>
      <c r="Q8" s="319" t="s">
        <v>231</v>
      </c>
      <c r="R8" s="319" t="s">
        <v>236</v>
      </c>
      <c r="S8" s="319" t="s">
        <v>231</v>
      </c>
      <c r="T8" s="319" t="s">
        <v>236</v>
      </c>
      <c r="U8" s="428"/>
      <c r="V8" s="318" t="s">
        <v>636</v>
      </c>
      <c r="W8" s="428"/>
      <c r="X8" s="428"/>
      <c r="Y8" s="224" t="s">
        <v>521</v>
      </c>
      <c r="Z8" s="319" t="s">
        <v>236</v>
      </c>
      <c r="AA8" s="437"/>
      <c r="AB8" s="437"/>
      <c r="AC8" s="437"/>
      <c r="AD8" s="222"/>
      <c r="AE8" s="222"/>
      <c r="AF8" s="222"/>
      <c r="AG8" s="222"/>
    </row>
    <row r="9" spans="1:46" s="227" customFormat="1" ht="41.25" customHeight="1">
      <c r="A9" s="335" t="s">
        <v>522</v>
      </c>
      <c r="B9" s="336"/>
      <c r="C9" s="337"/>
      <c r="D9" s="337"/>
      <c r="E9" s="337"/>
      <c r="F9" s="338"/>
      <c r="G9" s="338"/>
      <c r="H9" s="320">
        <f>F9*G9</f>
        <v>0</v>
      </c>
      <c r="I9" s="320"/>
      <c r="J9" s="228">
        <f t="shared" ref="J9:J13" si="0">(((F9*G9*12/1780.6)*(365*8))*I9%)/12</f>
        <v>0</v>
      </c>
      <c r="K9" s="320"/>
      <c r="L9" s="228">
        <f>H9*K9</f>
        <v>0</v>
      </c>
      <c r="M9" s="320"/>
      <c r="N9" s="228">
        <f>H9*M9</f>
        <v>0</v>
      </c>
      <c r="O9" s="320">
        <v>0.2</v>
      </c>
      <c r="P9" s="230">
        <f>(H9+J9+L9+N9)*O9</f>
        <v>0</v>
      </c>
      <c r="Q9" s="320">
        <v>0.7</v>
      </c>
      <c r="R9" s="230">
        <f>(H9+P9)*Q9</f>
        <v>0</v>
      </c>
      <c r="S9" s="320">
        <v>0.5</v>
      </c>
      <c r="T9" s="230">
        <f>(H9+P9)*S9</f>
        <v>0</v>
      </c>
      <c r="U9" s="230">
        <f>H9+J9+L9+N9+R9+T9+P9</f>
        <v>0</v>
      </c>
      <c r="V9" s="230">
        <f>$V$7-U9</f>
        <v>0</v>
      </c>
      <c r="W9" s="230">
        <f>U9+V9</f>
        <v>0</v>
      </c>
      <c r="X9" s="230">
        <f>W9*12*D9</f>
        <v>0</v>
      </c>
      <c r="Y9" s="229">
        <v>0.1</v>
      </c>
      <c r="Z9" s="230">
        <f>(U9*12)*Y9*E9</f>
        <v>0</v>
      </c>
      <c r="AA9" s="230">
        <f>X9+Z9</f>
        <v>0</v>
      </c>
      <c r="AB9" s="230">
        <f>AA9*30.2%</f>
        <v>0</v>
      </c>
      <c r="AC9" s="230">
        <f>AA9+AB9</f>
        <v>0</v>
      </c>
      <c r="AD9" s="225"/>
      <c r="AE9" s="225"/>
      <c r="AF9" s="225"/>
      <c r="AG9" s="225"/>
      <c r="AH9" s="226"/>
      <c r="AI9" s="226"/>
      <c r="AJ9" s="226"/>
      <c r="AK9" s="226"/>
      <c r="AL9" s="226"/>
      <c r="AM9" s="226"/>
      <c r="AN9" s="226"/>
      <c r="AO9" s="226"/>
      <c r="AP9" s="226"/>
      <c r="AQ9" s="226"/>
      <c r="AR9" s="226"/>
      <c r="AS9" s="226"/>
      <c r="AT9" s="226"/>
    </row>
    <row r="10" spans="1:46" s="227" customFormat="1" ht="15.75">
      <c r="A10" s="335"/>
      <c r="B10" s="335"/>
      <c r="C10" s="339">
        <f>C9</f>
        <v>0</v>
      </c>
      <c r="D10" s="339">
        <f t="shared" ref="D10:AC10" si="1">D9</f>
        <v>0</v>
      </c>
      <c r="E10" s="339">
        <f t="shared" si="1"/>
        <v>0</v>
      </c>
      <c r="F10" s="339">
        <f t="shared" si="1"/>
        <v>0</v>
      </c>
      <c r="G10" s="339"/>
      <c r="H10" s="339">
        <f t="shared" si="1"/>
        <v>0</v>
      </c>
      <c r="I10" s="339"/>
      <c r="J10" s="339">
        <f t="shared" si="1"/>
        <v>0</v>
      </c>
      <c r="K10" s="339"/>
      <c r="L10" s="339">
        <f t="shared" si="1"/>
        <v>0</v>
      </c>
      <c r="M10" s="339"/>
      <c r="N10" s="339">
        <f t="shared" si="1"/>
        <v>0</v>
      </c>
      <c r="O10" s="339"/>
      <c r="P10" s="339">
        <f t="shared" si="1"/>
        <v>0</v>
      </c>
      <c r="Q10" s="339"/>
      <c r="R10" s="339">
        <f t="shared" si="1"/>
        <v>0</v>
      </c>
      <c r="S10" s="339"/>
      <c r="T10" s="339">
        <f t="shared" si="1"/>
        <v>0</v>
      </c>
      <c r="U10" s="339">
        <f t="shared" si="1"/>
        <v>0</v>
      </c>
      <c r="V10" s="339">
        <f t="shared" si="1"/>
        <v>0</v>
      </c>
      <c r="W10" s="339">
        <f t="shared" si="1"/>
        <v>0</v>
      </c>
      <c r="X10" s="339">
        <f t="shared" si="1"/>
        <v>0</v>
      </c>
      <c r="Y10" s="339"/>
      <c r="Z10" s="339">
        <f t="shared" si="1"/>
        <v>0</v>
      </c>
      <c r="AA10" s="339">
        <f t="shared" si="1"/>
        <v>0</v>
      </c>
      <c r="AB10" s="339">
        <f t="shared" si="1"/>
        <v>0</v>
      </c>
      <c r="AC10" s="339">
        <f t="shared" si="1"/>
        <v>0</v>
      </c>
      <c r="AD10" s="225"/>
      <c r="AE10" s="225"/>
      <c r="AF10" s="225"/>
      <c r="AG10" s="225"/>
      <c r="AH10" s="226"/>
      <c r="AI10" s="226"/>
      <c r="AJ10" s="226"/>
      <c r="AK10" s="226"/>
      <c r="AL10" s="226"/>
      <c r="AM10" s="226"/>
      <c r="AN10" s="226"/>
      <c r="AO10" s="226"/>
      <c r="AP10" s="226"/>
      <c r="AQ10" s="226"/>
      <c r="AR10" s="226"/>
      <c r="AS10" s="226"/>
      <c r="AT10" s="226"/>
    </row>
    <row r="11" spans="1:46" ht="15.75">
      <c r="A11" s="432" t="s">
        <v>523</v>
      </c>
      <c r="B11" s="234"/>
      <c r="C11" s="340"/>
      <c r="D11" s="340"/>
      <c r="E11" s="340"/>
      <c r="F11" s="228"/>
      <c r="G11" s="229"/>
      <c r="H11" s="320">
        <f>F11*G11</f>
        <v>0</v>
      </c>
      <c r="I11" s="320"/>
      <c r="J11" s="228">
        <f t="shared" si="0"/>
        <v>0</v>
      </c>
      <c r="K11" s="320"/>
      <c r="L11" s="228">
        <f t="shared" ref="L11:L15" si="2">H11*K11</f>
        <v>0</v>
      </c>
      <c r="M11" s="320"/>
      <c r="N11" s="228">
        <f t="shared" ref="N11:N15" si="3">H11*M11</f>
        <v>0</v>
      </c>
      <c r="O11" s="320">
        <v>0.2</v>
      </c>
      <c r="P11" s="230">
        <f>(H11+J11+L11+N11)*O11</f>
        <v>0</v>
      </c>
      <c r="Q11" s="320">
        <v>0.7</v>
      </c>
      <c r="R11" s="230">
        <f t="shared" ref="R11:R15" si="4">(H11+P11)*Q11</f>
        <v>0</v>
      </c>
      <c r="S11" s="320">
        <v>0.5</v>
      </c>
      <c r="T11" s="230">
        <f>(H11+P11)*S11</f>
        <v>0</v>
      </c>
      <c r="U11" s="230">
        <f t="shared" ref="U11:U15" si="5">H11+J11+L11+N11+R11+T11+P11</f>
        <v>0</v>
      </c>
      <c r="V11" s="230">
        <f>$V$7-U11</f>
        <v>0</v>
      </c>
      <c r="W11" s="230">
        <f t="shared" ref="W11:W15" si="6">U11+V11</f>
        <v>0</v>
      </c>
      <c r="X11" s="230">
        <f t="shared" ref="X11:X15" si="7">W11*12*D11</f>
        <v>0</v>
      </c>
      <c r="Y11" s="229">
        <v>0.1</v>
      </c>
      <c r="Z11" s="230">
        <f t="shared" ref="Z11:Z15" si="8">(U11*12)*Y11*E11</f>
        <v>0</v>
      </c>
      <c r="AA11" s="230">
        <f t="shared" ref="AA11:AA15" si="9">X11+Z11</f>
        <v>0</v>
      </c>
      <c r="AB11" s="230">
        <f t="shared" ref="AB11:AB15" si="10">AA11*30.2%</f>
        <v>0</v>
      </c>
      <c r="AC11" s="230">
        <f t="shared" ref="AC11:AC15" si="11">AA11+AB11</f>
        <v>0</v>
      </c>
    </row>
    <row r="12" spans="1:46" ht="15.75">
      <c r="A12" s="432"/>
      <c r="B12" s="234"/>
      <c r="C12" s="340"/>
      <c r="D12" s="340"/>
      <c r="E12" s="340"/>
      <c r="F12" s="228"/>
      <c r="G12" s="229"/>
      <c r="H12" s="320">
        <f>F12*G12</f>
        <v>0</v>
      </c>
      <c r="I12" s="320"/>
      <c r="J12" s="228">
        <f t="shared" si="0"/>
        <v>0</v>
      </c>
      <c r="K12" s="320"/>
      <c r="L12" s="228">
        <f t="shared" si="2"/>
        <v>0</v>
      </c>
      <c r="M12" s="320"/>
      <c r="N12" s="228">
        <f t="shared" si="3"/>
        <v>0</v>
      </c>
      <c r="O12" s="320">
        <v>0.2</v>
      </c>
      <c r="P12" s="230">
        <f t="shared" ref="P12:P15" si="12">(H12+J12+L12+N12)*O12</f>
        <v>0</v>
      </c>
      <c r="Q12" s="320">
        <v>0.7</v>
      </c>
      <c r="R12" s="230">
        <f t="shared" si="4"/>
        <v>0</v>
      </c>
      <c r="S12" s="320">
        <v>0.5</v>
      </c>
      <c r="T12" s="230">
        <f t="shared" ref="T12:T15" si="13">(H12+P12)*S12</f>
        <v>0</v>
      </c>
      <c r="U12" s="230">
        <f t="shared" si="5"/>
        <v>0</v>
      </c>
      <c r="V12" s="230">
        <f>$V$7-U12</f>
        <v>0</v>
      </c>
      <c r="W12" s="230">
        <f t="shared" si="6"/>
        <v>0</v>
      </c>
      <c r="X12" s="230">
        <f t="shared" si="7"/>
        <v>0</v>
      </c>
      <c r="Y12" s="229">
        <v>0.1</v>
      </c>
      <c r="Z12" s="230">
        <f t="shared" si="8"/>
        <v>0</v>
      </c>
      <c r="AA12" s="230">
        <f t="shared" si="9"/>
        <v>0</v>
      </c>
      <c r="AB12" s="230">
        <f t="shared" si="10"/>
        <v>0</v>
      </c>
      <c r="AC12" s="230">
        <f t="shared" si="11"/>
        <v>0</v>
      </c>
    </row>
    <row r="13" spans="1:46" ht="15.75">
      <c r="A13" s="432"/>
      <c r="B13" s="341"/>
      <c r="C13" s="340"/>
      <c r="D13" s="340"/>
      <c r="E13" s="340"/>
      <c r="F13" s="228"/>
      <c r="G13" s="229"/>
      <c r="H13" s="320">
        <f>F13*G13</f>
        <v>0</v>
      </c>
      <c r="I13" s="320"/>
      <c r="J13" s="228">
        <f t="shared" si="0"/>
        <v>0</v>
      </c>
      <c r="K13" s="320"/>
      <c r="L13" s="228">
        <f t="shared" si="2"/>
        <v>0</v>
      </c>
      <c r="M13" s="320"/>
      <c r="N13" s="228">
        <f t="shared" si="3"/>
        <v>0</v>
      </c>
      <c r="O13" s="320">
        <v>0.2</v>
      </c>
      <c r="P13" s="230">
        <f t="shared" si="12"/>
        <v>0</v>
      </c>
      <c r="Q13" s="320">
        <v>0.7</v>
      </c>
      <c r="R13" s="230">
        <f t="shared" si="4"/>
        <v>0</v>
      </c>
      <c r="S13" s="320">
        <v>0.5</v>
      </c>
      <c r="T13" s="230">
        <f t="shared" si="13"/>
        <v>0</v>
      </c>
      <c r="U13" s="230">
        <f t="shared" si="5"/>
        <v>0</v>
      </c>
      <c r="V13" s="230">
        <f>$V$7-U13</f>
        <v>0</v>
      </c>
      <c r="W13" s="230">
        <f t="shared" si="6"/>
        <v>0</v>
      </c>
      <c r="X13" s="230">
        <f t="shared" si="7"/>
        <v>0</v>
      </c>
      <c r="Y13" s="229">
        <v>0.1</v>
      </c>
      <c r="Z13" s="230">
        <f t="shared" si="8"/>
        <v>0</v>
      </c>
      <c r="AA13" s="230">
        <f t="shared" si="9"/>
        <v>0</v>
      </c>
      <c r="AB13" s="230">
        <f t="shared" si="10"/>
        <v>0</v>
      </c>
      <c r="AC13" s="230">
        <f t="shared" si="11"/>
        <v>0</v>
      </c>
    </row>
    <row r="14" spans="1:46" ht="15.75">
      <c r="A14" s="432"/>
      <c r="B14" s="341"/>
      <c r="C14" s="340"/>
      <c r="D14" s="340"/>
      <c r="E14" s="340"/>
      <c r="F14" s="228"/>
      <c r="G14" s="229"/>
      <c r="H14" s="320">
        <f>F14*G14</f>
        <v>0</v>
      </c>
      <c r="I14" s="320"/>
      <c r="J14" s="228">
        <f>(((F14*G14*12/1780.6)*(365*8))*I14%)/12</f>
        <v>0</v>
      </c>
      <c r="K14" s="320"/>
      <c r="L14" s="228">
        <f t="shared" si="2"/>
        <v>0</v>
      </c>
      <c r="M14" s="320"/>
      <c r="N14" s="228">
        <f t="shared" si="3"/>
        <v>0</v>
      </c>
      <c r="O14" s="320">
        <v>0.2</v>
      </c>
      <c r="P14" s="230">
        <f t="shared" si="12"/>
        <v>0</v>
      </c>
      <c r="Q14" s="320">
        <v>0.7</v>
      </c>
      <c r="R14" s="230">
        <f t="shared" si="4"/>
        <v>0</v>
      </c>
      <c r="S14" s="320">
        <v>0.5</v>
      </c>
      <c r="T14" s="230">
        <f t="shared" si="13"/>
        <v>0</v>
      </c>
      <c r="U14" s="230">
        <f t="shared" si="5"/>
        <v>0</v>
      </c>
      <c r="V14" s="230">
        <f>$V$7-U14</f>
        <v>0</v>
      </c>
      <c r="W14" s="230">
        <f t="shared" si="6"/>
        <v>0</v>
      </c>
      <c r="X14" s="230">
        <f t="shared" si="7"/>
        <v>0</v>
      </c>
      <c r="Y14" s="229">
        <v>0.1</v>
      </c>
      <c r="Z14" s="230">
        <f t="shared" si="8"/>
        <v>0</v>
      </c>
      <c r="AA14" s="230">
        <f t="shared" si="9"/>
        <v>0</v>
      </c>
      <c r="AB14" s="230">
        <f t="shared" si="10"/>
        <v>0</v>
      </c>
      <c r="AC14" s="230">
        <f t="shared" si="11"/>
        <v>0</v>
      </c>
    </row>
    <row r="15" spans="1:46" ht="15.75">
      <c r="A15" s="432"/>
      <c r="B15" s="342"/>
      <c r="C15" s="340"/>
      <c r="D15" s="340"/>
      <c r="E15" s="340"/>
      <c r="F15" s="228"/>
      <c r="G15" s="229"/>
      <c r="H15" s="320">
        <f>F15*G15</f>
        <v>0</v>
      </c>
      <c r="I15" s="320"/>
      <c r="J15" s="228">
        <f>(((F15*G15*12/1780.6)*(365*8))*I15%)/12</f>
        <v>0</v>
      </c>
      <c r="K15" s="228"/>
      <c r="L15" s="228">
        <f t="shared" si="2"/>
        <v>0</v>
      </c>
      <c r="M15" s="228"/>
      <c r="N15" s="228">
        <f t="shared" si="3"/>
        <v>0</v>
      </c>
      <c r="O15" s="320">
        <v>0.2</v>
      </c>
      <c r="P15" s="230">
        <f t="shared" si="12"/>
        <v>0</v>
      </c>
      <c r="Q15" s="320">
        <v>0.7</v>
      </c>
      <c r="R15" s="230">
        <f t="shared" si="4"/>
        <v>0</v>
      </c>
      <c r="S15" s="320">
        <v>0.5</v>
      </c>
      <c r="T15" s="230">
        <f t="shared" si="13"/>
        <v>0</v>
      </c>
      <c r="U15" s="230">
        <f t="shared" si="5"/>
        <v>0</v>
      </c>
      <c r="V15" s="230">
        <f>$V$7-U15</f>
        <v>0</v>
      </c>
      <c r="W15" s="230">
        <f t="shared" si="6"/>
        <v>0</v>
      </c>
      <c r="X15" s="230">
        <f t="shared" si="7"/>
        <v>0</v>
      </c>
      <c r="Y15" s="229">
        <v>0.1</v>
      </c>
      <c r="Z15" s="230">
        <f t="shared" si="8"/>
        <v>0</v>
      </c>
      <c r="AA15" s="230">
        <f t="shared" si="9"/>
        <v>0</v>
      </c>
      <c r="AB15" s="230">
        <f t="shared" si="10"/>
        <v>0</v>
      </c>
      <c r="AC15" s="230">
        <f t="shared" si="11"/>
        <v>0</v>
      </c>
    </row>
    <row r="16" spans="1:46" s="232" customFormat="1" ht="15.75">
      <c r="A16" s="432"/>
      <c r="B16" s="242"/>
      <c r="C16" s="343">
        <f>SUM(C11:C15)</f>
        <v>0</v>
      </c>
      <c r="D16" s="343">
        <f>SUM(D11:D15)</f>
        <v>0</v>
      </c>
      <c r="E16" s="343">
        <f>SUM(E11:E15)</f>
        <v>0</v>
      </c>
      <c r="F16" s="242">
        <f>SUM(F11:F15)</f>
        <v>0</v>
      </c>
      <c r="G16" s="230"/>
      <c r="H16" s="242">
        <f>SUM(H11:H15)</f>
        <v>0</v>
      </c>
      <c r="I16" s="242"/>
      <c r="J16" s="242">
        <f t="shared" ref="J16:AC16" si="14">SUM(J11:J15)</f>
        <v>0</v>
      </c>
      <c r="K16" s="242"/>
      <c r="L16" s="242">
        <f t="shared" si="14"/>
        <v>0</v>
      </c>
      <c r="M16" s="242"/>
      <c r="N16" s="242">
        <f t="shared" si="14"/>
        <v>0</v>
      </c>
      <c r="O16" s="242"/>
      <c r="P16" s="242">
        <f t="shared" si="14"/>
        <v>0</v>
      </c>
      <c r="Q16" s="242"/>
      <c r="R16" s="242">
        <f t="shared" si="14"/>
        <v>0</v>
      </c>
      <c r="S16" s="242"/>
      <c r="T16" s="242">
        <f t="shared" si="14"/>
        <v>0</v>
      </c>
      <c r="U16" s="242">
        <f t="shared" si="14"/>
        <v>0</v>
      </c>
      <c r="V16" s="242">
        <f t="shared" si="14"/>
        <v>0</v>
      </c>
      <c r="W16" s="242">
        <f t="shared" si="14"/>
        <v>0</v>
      </c>
      <c r="X16" s="242">
        <f t="shared" si="14"/>
        <v>0</v>
      </c>
      <c r="Y16" s="242"/>
      <c r="Z16" s="242">
        <f t="shared" si="14"/>
        <v>0</v>
      </c>
      <c r="AA16" s="242">
        <f t="shared" si="14"/>
        <v>0</v>
      </c>
      <c r="AB16" s="242">
        <f t="shared" si="14"/>
        <v>0</v>
      </c>
      <c r="AC16" s="242">
        <f t="shared" si="14"/>
        <v>0</v>
      </c>
      <c r="AD16" s="231"/>
      <c r="AE16" s="231"/>
      <c r="AF16" s="231"/>
      <c r="AG16" s="231"/>
    </row>
    <row r="17" spans="1:29" ht="31.5" hidden="1">
      <c r="A17" s="344" t="s">
        <v>524</v>
      </c>
      <c r="B17" s="345" t="s">
        <v>525</v>
      </c>
      <c r="C17" s="322">
        <v>1</v>
      </c>
      <c r="D17" s="322">
        <v>1</v>
      </c>
      <c r="E17" s="320">
        <v>1</v>
      </c>
      <c r="F17" s="228">
        <v>6050</v>
      </c>
      <c r="G17" s="320">
        <v>1.5</v>
      </c>
      <c r="H17" s="320">
        <f t="shared" ref="H17:H41" si="15">F17*G17*D17</f>
        <v>9075</v>
      </c>
      <c r="I17" s="320"/>
      <c r="J17" s="320">
        <f t="shared" ref="J17:AC17" si="16">H17*I17*F17</f>
        <v>0</v>
      </c>
      <c r="K17" s="320"/>
      <c r="L17" s="320">
        <f t="shared" si="16"/>
        <v>0</v>
      </c>
      <c r="M17" s="320"/>
      <c r="N17" s="320">
        <f t="shared" si="16"/>
        <v>0</v>
      </c>
      <c r="O17" s="320"/>
      <c r="P17" s="320">
        <f t="shared" si="16"/>
        <v>0</v>
      </c>
      <c r="Q17" s="320"/>
      <c r="R17" s="320">
        <f t="shared" si="16"/>
        <v>0</v>
      </c>
      <c r="S17" s="320"/>
      <c r="T17" s="320">
        <f t="shared" si="16"/>
        <v>0</v>
      </c>
      <c r="U17" s="320">
        <f t="shared" si="16"/>
        <v>0</v>
      </c>
      <c r="V17" s="320">
        <f t="shared" si="16"/>
        <v>0</v>
      </c>
      <c r="W17" s="320">
        <f t="shared" si="16"/>
        <v>0</v>
      </c>
      <c r="X17" s="320">
        <f t="shared" si="16"/>
        <v>0</v>
      </c>
      <c r="Y17" s="320"/>
      <c r="Z17" s="320">
        <f t="shared" si="16"/>
        <v>0</v>
      </c>
      <c r="AA17" s="320">
        <f t="shared" si="16"/>
        <v>0</v>
      </c>
      <c r="AB17" s="320">
        <f t="shared" si="16"/>
        <v>0</v>
      </c>
      <c r="AC17" s="320">
        <f t="shared" si="16"/>
        <v>0</v>
      </c>
    </row>
    <row r="18" spans="1:29" ht="15.75" hidden="1">
      <c r="A18" s="432" t="s">
        <v>526</v>
      </c>
      <c r="B18" s="346" t="s">
        <v>527</v>
      </c>
      <c r="C18" s="322">
        <v>1</v>
      </c>
      <c r="D18" s="322">
        <v>1</v>
      </c>
      <c r="E18" s="233">
        <v>2</v>
      </c>
      <c r="F18" s="228">
        <v>6050</v>
      </c>
      <c r="G18" s="320">
        <v>1.5</v>
      </c>
      <c r="H18" s="320">
        <f t="shared" si="15"/>
        <v>9075</v>
      </c>
      <c r="I18" s="320"/>
      <c r="J18" s="320">
        <f t="shared" ref="J18:AC18" si="17">H18*I18*F18</f>
        <v>0</v>
      </c>
      <c r="K18" s="320"/>
      <c r="L18" s="320">
        <f t="shared" si="17"/>
        <v>0</v>
      </c>
      <c r="M18" s="320"/>
      <c r="N18" s="320">
        <f t="shared" si="17"/>
        <v>0</v>
      </c>
      <c r="O18" s="320"/>
      <c r="P18" s="320">
        <f t="shared" si="17"/>
        <v>0</v>
      </c>
      <c r="Q18" s="320"/>
      <c r="R18" s="320">
        <f t="shared" si="17"/>
        <v>0</v>
      </c>
      <c r="S18" s="320"/>
      <c r="T18" s="320">
        <f t="shared" si="17"/>
        <v>0</v>
      </c>
      <c r="U18" s="320">
        <f t="shared" si="17"/>
        <v>0</v>
      </c>
      <c r="V18" s="320">
        <f t="shared" si="17"/>
        <v>0</v>
      </c>
      <c r="W18" s="320">
        <f t="shared" si="17"/>
        <v>0</v>
      </c>
      <c r="X18" s="320">
        <f t="shared" si="17"/>
        <v>0</v>
      </c>
      <c r="Y18" s="320"/>
      <c r="Z18" s="320">
        <f t="shared" si="17"/>
        <v>0</v>
      </c>
      <c r="AA18" s="320">
        <f t="shared" si="17"/>
        <v>0</v>
      </c>
      <c r="AB18" s="320">
        <f t="shared" si="17"/>
        <v>0</v>
      </c>
      <c r="AC18" s="320">
        <f t="shared" si="17"/>
        <v>0</v>
      </c>
    </row>
    <row r="19" spans="1:29" ht="78.75" hidden="1">
      <c r="A19" s="432"/>
      <c r="B19" s="345" t="s">
        <v>528</v>
      </c>
      <c r="C19" s="322">
        <v>1</v>
      </c>
      <c r="D19" s="322">
        <v>1</v>
      </c>
      <c r="E19" s="320">
        <v>1</v>
      </c>
      <c r="F19" s="228">
        <v>6050</v>
      </c>
      <c r="G19" s="320">
        <v>1.5</v>
      </c>
      <c r="H19" s="320">
        <f t="shared" si="15"/>
        <v>9075</v>
      </c>
      <c r="I19" s="320"/>
      <c r="J19" s="320">
        <f t="shared" ref="J19:AC19" si="18">H19*I19*F19</f>
        <v>0</v>
      </c>
      <c r="K19" s="320"/>
      <c r="L19" s="320">
        <f t="shared" si="18"/>
        <v>0</v>
      </c>
      <c r="M19" s="320"/>
      <c r="N19" s="320">
        <f t="shared" si="18"/>
        <v>0</v>
      </c>
      <c r="O19" s="320"/>
      <c r="P19" s="320">
        <f t="shared" si="18"/>
        <v>0</v>
      </c>
      <c r="Q19" s="320"/>
      <c r="R19" s="320">
        <f t="shared" si="18"/>
        <v>0</v>
      </c>
      <c r="S19" s="320"/>
      <c r="T19" s="320">
        <f t="shared" si="18"/>
        <v>0</v>
      </c>
      <c r="U19" s="320">
        <f t="shared" si="18"/>
        <v>0</v>
      </c>
      <c r="V19" s="320">
        <f t="shared" si="18"/>
        <v>0</v>
      </c>
      <c r="W19" s="320">
        <f t="shared" si="18"/>
        <v>0</v>
      </c>
      <c r="X19" s="320">
        <f t="shared" si="18"/>
        <v>0</v>
      </c>
      <c r="Y19" s="320"/>
      <c r="Z19" s="320">
        <f t="shared" si="18"/>
        <v>0</v>
      </c>
      <c r="AA19" s="320">
        <f t="shared" si="18"/>
        <v>0</v>
      </c>
      <c r="AB19" s="320">
        <f t="shared" si="18"/>
        <v>0</v>
      </c>
      <c r="AC19" s="320">
        <f t="shared" si="18"/>
        <v>0</v>
      </c>
    </row>
    <row r="20" spans="1:29" ht="78.75" hidden="1">
      <c r="A20" s="432"/>
      <c r="B20" s="346" t="s">
        <v>529</v>
      </c>
      <c r="C20" s="315">
        <v>1</v>
      </c>
      <c r="D20" s="315">
        <v>1</v>
      </c>
      <c r="E20" s="320">
        <v>1</v>
      </c>
      <c r="F20" s="228">
        <v>6050</v>
      </c>
      <c r="G20" s="320">
        <v>1.5</v>
      </c>
      <c r="H20" s="320">
        <f t="shared" si="15"/>
        <v>9075</v>
      </c>
      <c r="I20" s="320"/>
      <c r="J20" s="320">
        <f t="shared" ref="J20:AC20" si="19">H20*I20*F20</f>
        <v>0</v>
      </c>
      <c r="K20" s="320"/>
      <c r="L20" s="320">
        <f t="shared" si="19"/>
        <v>0</v>
      </c>
      <c r="M20" s="320"/>
      <c r="N20" s="320">
        <f t="shared" si="19"/>
        <v>0</v>
      </c>
      <c r="O20" s="320"/>
      <c r="P20" s="320">
        <f t="shared" si="19"/>
        <v>0</v>
      </c>
      <c r="Q20" s="320"/>
      <c r="R20" s="320">
        <f t="shared" si="19"/>
        <v>0</v>
      </c>
      <c r="S20" s="320"/>
      <c r="T20" s="320">
        <f t="shared" si="19"/>
        <v>0</v>
      </c>
      <c r="U20" s="320">
        <f t="shared" si="19"/>
        <v>0</v>
      </c>
      <c r="V20" s="320">
        <f t="shared" si="19"/>
        <v>0</v>
      </c>
      <c r="W20" s="320">
        <f t="shared" si="19"/>
        <v>0</v>
      </c>
      <c r="X20" s="320">
        <f t="shared" si="19"/>
        <v>0</v>
      </c>
      <c r="Y20" s="320"/>
      <c r="Z20" s="320">
        <f t="shared" si="19"/>
        <v>0</v>
      </c>
      <c r="AA20" s="320">
        <f t="shared" si="19"/>
        <v>0</v>
      </c>
      <c r="AB20" s="320">
        <f t="shared" si="19"/>
        <v>0</v>
      </c>
      <c r="AC20" s="320">
        <f t="shared" si="19"/>
        <v>0</v>
      </c>
    </row>
    <row r="21" spans="1:29" ht="31.5" hidden="1">
      <c r="A21" s="347" t="s">
        <v>530</v>
      </c>
      <c r="B21" s="348" t="s">
        <v>531</v>
      </c>
      <c r="C21" s="322">
        <v>1</v>
      </c>
      <c r="D21" s="322">
        <v>1</v>
      </c>
      <c r="E21" s="320">
        <v>1</v>
      </c>
      <c r="F21" s="228">
        <v>6050</v>
      </c>
      <c r="G21" s="320">
        <v>1.5</v>
      </c>
      <c r="H21" s="320">
        <f t="shared" si="15"/>
        <v>9075</v>
      </c>
      <c r="I21" s="320"/>
      <c r="J21" s="320">
        <f t="shared" ref="J21:AC21" si="20">H21*I21*F21</f>
        <v>0</v>
      </c>
      <c r="K21" s="320"/>
      <c r="L21" s="320">
        <f t="shared" si="20"/>
        <v>0</v>
      </c>
      <c r="M21" s="320"/>
      <c r="N21" s="320">
        <f t="shared" si="20"/>
        <v>0</v>
      </c>
      <c r="O21" s="320"/>
      <c r="P21" s="320">
        <f t="shared" si="20"/>
        <v>0</v>
      </c>
      <c r="Q21" s="320"/>
      <c r="R21" s="320">
        <f t="shared" si="20"/>
        <v>0</v>
      </c>
      <c r="S21" s="320"/>
      <c r="T21" s="320">
        <f t="shared" si="20"/>
        <v>0</v>
      </c>
      <c r="U21" s="320">
        <f t="shared" si="20"/>
        <v>0</v>
      </c>
      <c r="V21" s="320">
        <f t="shared" si="20"/>
        <v>0</v>
      </c>
      <c r="W21" s="320">
        <f t="shared" si="20"/>
        <v>0</v>
      </c>
      <c r="X21" s="320">
        <f t="shared" si="20"/>
        <v>0</v>
      </c>
      <c r="Y21" s="320"/>
      <c r="Z21" s="320">
        <f t="shared" si="20"/>
        <v>0</v>
      </c>
      <c r="AA21" s="320">
        <f t="shared" si="20"/>
        <v>0</v>
      </c>
      <c r="AB21" s="320">
        <f t="shared" si="20"/>
        <v>0</v>
      </c>
      <c r="AC21" s="320">
        <f t="shared" si="20"/>
        <v>0</v>
      </c>
    </row>
    <row r="22" spans="1:29" ht="15.75" hidden="1">
      <c r="A22" s="432" t="s">
        <v>532</v>
      </c>
      <c r="B22" s="346" t="s">
        <v>533</v>
      </c>
      <c r="C22" s="315">
        <v>22</v>
      </c>
      <c r="D22" s="315">
        <v>22</v>
      </c>
      <c r="E22" s="233">
        <v>24</v>
      </c>
      <c r="F22" s="228">
        <v>6050</v>
      </c>
      <c r="G22" s="320">
        <v>1.5</v>
      </c>
      <c r="H22" s="320">
        <f t="shared" si="15"/>
        <v>199650</v>
      </c>
      <c r="I22" s="320"/>
      <c r="J22" s="320">
        <f t="shared" ref="J22:AC22" si="21">H22*I22*F22</f>
        <v>0</v>
      </c>
      <c r="K22" s="320"/>
      <c r="L22" s="320">
        <f t="shared" si="21"/>
        <v>0</v>
      </c>
      <c r="M22" s="320"/>
      <c r="N22" s="320">
        <f t="shared" si="21"/>
        <v>0</v>
      </c>
      <c r="O22" s="320"/>
      <c r="P22" s="320">
        <f t="shared" si="21"/>
        <v>0</v>
      </c>
      <c r="Q22" s="320"/>
      <c r="R22" s="320">
        <f t="shared" si="21"/>
        <v>0</v>
      </c>
      <c r="S22" s="320"/>
      <c r="T22" s="320">
        <f t="shared" si="21"/>
        <v>0</v>
      </c>
      <c r="U22" s="320">
        <f t="shared" si="21"/>
        <v>0</v>
      </c>
      <c r="V22" s="320">
        <f t="shared" si="21"/>
        <v>0</v>
      </c>
      <c r="W22" s="320">
        <f t="shared" si="21"/>
        <v>0</v>
      </c>
      <c r="X22" s="320">
        <f t="shared" si="21"/>
        <v>0</v>
      </c>
      <c r="Y22" s="320"/>
      <c r="Z22" s="320">
        <f t="shared" si="21"/>
        <v>0</v>
      </c>
      <c r="AA22" s="320">
        <f t="shared" si="21"/>
        <v>0</v>
      </c>
      <c r="AB22" s="320">
        <f t="shared" si="21"/>
        <v>0</v>
      </c>
      <c r="AC22" s="320">
        <f t="shared" si="21"/>
        <v>0</v>
      </c>
    </row>
    <row r="23" spans="1:29" ht="31.5" hidden="1">
      <c r="A23" s="432"/>
      <c r="B23" s="234" t="s">
        <v>534</v>
      </c>
      <c r="C23" s="349">
        <v>1</v>
      </c>
      <c r="D23" s="349">
        <v>1</v>
      </c>
      <c r="E23" s="320">
        <v>1</v>
      </c>
      <c r="F23" s="228">
        <v>6050</v>
      </c>
      <c r="G23" s="320">
        <v>1.5</v>
      </c>
      <c r="H23" s="320">
        <f t="shared" si="15"/>
        <v>9075</v>
      </c>
      <c r="I23" s="320"/>
      <c r="J23" s="320">
        <f t="shared" ref="J23:AC23" si="22">H23*I23*F23</f>
        <v>0</v>
      </c>
      <c r="K23" s="320"/>
      <c r="L23" s="320">
        <f t="shared" si="22"/>
        <v>0</v>
      </c>
      <c r="M23" s="320"/>
      <c r="N23" s="320">
        <f t="shared" si="22"/>
        <v>0</v>
      </c>
      <c r="O23" s="320"/>
      <c r="P23" s="320">
        <f t="shared" si="22"/>
        <v>0</v>
      </c>
      <c r="Q23" s="320"/>
      <c r="R23" s="320">
        <f t="shared" si="22"/>
        <v>0</v>
      </c>
      <c r="S23" s="320"/>
      <c r="T23" s="320">
        <f t="shared" si="22"/>
        <v>0</v>
      </c>
      <c r="U23" s="320">
        <f t="shared" si="22"/>
        <v>0</v>
      </c>
      <c r="V23" s="320">
        <f t="shared" si="22"/>
        <v>0</v>
      </c>
      <c r="W23" s="320">
        <f t="shared" si="22"/>
        <v>0</v>
      </c>
      <c r="X23" s="320">
        <f t="shared" si="22"/>
        <v>0</v>
      </c>
      <c r="Y23" s="320"/>
      <c r="Z23" s="320">
        <f t="shared" si="22"/>
        <v>0</v>
      </c>
      <c r="AA23" s="320">
        <f t="shared" si="22"/>
        <v>0</v>
      </c>
      <c r="AB23" s="320">
        <f t="shared" si="22"/>
        <v>0</v>
      </c>
      <c r="AC23" s="320">
        <f t="shared" si="22"/>
        <v>0</v>
      </c>
    </row>
    <row r="24" spans="1:29" ht="47.25" hidden="1">
      <c r="A24" s="432"/>
      <c r="B24" s="345" t="s">
        <v>535</v>
      </c>
      <c r="C24" s="349">
        <v>2</v>
      </c>
      <c r="D24" s="349">
        <v>2</v>
      </c>
      <c r="E24" s="320">
        <v>2</v>
      </c>
      <c r="F24" s="228">
        <v>6050</v>
      </c>
      <c r="G24" s="320">
        <v>1.5</v>
      </c>
      <c r="H24" s="320">
        <f t="shared" si="15"/>
        <v>18150</v>
      </c>
      <c r="I24" s="320"/>
      <c r="J24" s="320">
        <f t="shared" ref="J24:AC24" si="23">H24*I24*F24</f>
        <v>0</v>
      </c>
      <c r="K24" s="320"/>
      <c r="L24" s="320">
        <f t="shared" si="23"/>
        <v>0</v>
      </c>
      <c r="M24" s="320"/>
      <c r="N24" s="320">
        <f t="shared" si="23"/>
        <v>0</v>
      </c>
      <c r="O24" s="320"/>
      <c r="P24" s="320">
        <f t="shared" si="23"/>
        <v>0</v>
      </c>
      <c r="Q24" s="320"/>
      <c r="R24" s="320">
        <f t="shared" si="23"/>
        <v>0</v>
      </c>
      <c r="S24" s="320"/>
      <c r="T24" s="320">
        <f t="shared" si="23"/>
        <v>0</v>
      </c>
      <c r="U24" s="320">
        <f t="shared" si="23"/>
        <v>0</v>
      </c>
      <c r="V24" s="320">
        <f t="shared" si="23"/>
        <v>0</v>
      </c>
      <c r="W24" s="320">
        <f t="shared" si="23"/>
        <v>0</v>
      </c>
      <c r="X24" s="320">
        <f t="shared" si="23"/>
        <v>0</v>
      </c>
      <c r="Y24" s="320"/>
      <c r="Z24" s="320">
        <f t="shared" si="23"/>
        <v>0</v>
      </c>
      <c r="AA24" s="320">
        <f t="shared" si="23"/>
        <v>0</v>
      </c>
      <c r="AB24" s="320">
        <f t="shared" si="23"/>
        <v>0</v>
      </c>
      <c r="AC24" s="320">
        <f t="shared" si="23"/>
        <v>0</v>
      </c>
    </row>
    <row r="25" spans="1:29" ht="15.75" hidden="1">
      <c r="A25" s="432"/>
      <c r="B25" s="345" t="s">
        <v>536</v>
      </c>
      <c r="C25" s="349">
        <v>1</v>
      </c>
      <c r="D25" s="349">
        <v>1</v>
      </c>
      <c r="E25" s="320">
        <v>1</v>
      </c>
      <c r="F25" s="228">
        <v>6050</v>
      </c>
      <c r="G25" s="320">
        <v>1.5</v>
      </c>
      <c r="H25" s="320">
        <f t="shared" si="15"/>
        <v>9075</v>
      </c>
      <c r="I25" s="320"/>
      <c r="J25" s="320">
        <f t="shared" ref="J25:AC25" si="24">H25*I25*F25</f>
        <v>0</v>
      </c>
      <c r="K25" s="320"/>
      <c r="L25" s="320">
        <f t="shared" si="24"/>
        <v>0</v>
      </c>
      <c r="M25" s="320"/>
      <c r="N25" s="320">
        <f t="shared" si="24"/>
        <v>0</v>
      </c>
      <c r="O25" s="320"/>
      <c r="P25" s="320">
        <f t="shared" si="24"/>
        <v>0</v>
      </c>
      <c r="Q25" s="320"/>
      <c r="R25" s="320">
        <f t="shared" si="24"/>
        <v>0</v>
      </c>
      <c r="S25" s="320"/>
      <c r="T25" s="320">
        <f t="shared" si="24"/>
        <v>0</v>
      </c>
      <c r="U25" s="320">
        <f t="shared" si="24"/>
        <v>0</v>
      </c>
      <c r="V25" s="320">
        <f t="shared" si="24"/>
        <v>0</v>
      </c>
      <c r="W25" s="320">
        <f t="shared" si="24"/>
        <v>0</v>
      </c>
      <c r="X25" s="320">
        <f t="shared" si="24"/>
        <v>0</v>
      </c>
      <c r="Y25" s="320"/>
      <c r="Z25" s="320">
        <f t="shared" si="24"/>
        <v>0</v>
      </c>
      <c r="AA25" s="320">
        <f t="shared" si="24"/>
        <v>0</v>
      </c>
      <c r="AB25" s="320">
        <f t="shared" si="24"/>
        <v>0</v>
      </c>
      <c r="AC25" s="320">
        <f t="shared" si="24"/>
        <v>0</v>
      </c>
    </row>
    <row r="26" spans="1:29" ht="31.5" hidden="1">
      <c r="A26" s="432"/>
      <c r="B26" s="345" t="s">
        <v>537</v>
      </c>
      <c r="C26" s="349">
        <v>2</v>
      </c>
      <c r="D26" s="349">
        <v>2</v>
      </c>
      <c r="E26" s="320">
        <v>2</v>
      </c>
      <c r="F26" s="228">
        <v>6050</v>
      </c>
      <c r="G26" s="320">
        <v>1.5</v>
      </c>
      <c r="H26" s="320">
        <f t="shared" si="15"/>
        <v>18150</v>
      </c>
      <c r="I26" s="320"/>
      <c r="J26" s="320">
        <f t="shared" ref="J26:AC26" si="25">H26*I26*F26</f>
        <v>0</v>
      </c>
      <c r="K26" s="320"/>
      <c r="L26" s="320">
        <f t="shared" si="25"/>
        <v>0</v>
      </c>
      <c r="M26" s="320"/>
      <c r="N26" s="320">
        <f t="shared" si="25"/>
        <v>0</v>
      </c>
      <c r="O26" s="320"/>
      <c r="P26" s="320">
        <f t="shared" si="25"/>
        <v>0</v>
      </c>
      <c r="Q26" s="320"/>
      <c r="R26" s="320">
        <f t="shared" si="25"/>
        <v>0</v>
      </c>
      <c r="S26" s="320"/>
      <c r="T26" s="320">
        <f t="shared" si="25"/>
        <v>0</v>
      </c>
      <c r="U26" s="320">
        <f t="shared" si="25"/>
        <v>0</v>
      </c>
      <c r="V26" s="320">
        <f t="shared" si="25"/>
        <v>0</v>
      </c>
      <c r="W26" s="320">
        <f t="shared" si="25"/>
        <v>0</v>
      </c>
      <c r="X26" s="320">
        <f t="shared" si="25"/>
        <v>0</v>
      </c>
      <c r="Y26" s="320"/>
      <c r="Z26" s="320">
        <f t="shared" si="25"/>
        <v>0</v>
      </c>
      <c r="AA26" s="320">
        <f t="shared" si="25"/>
        <v>0</v>
      </c>
      <c r="AB26" s="320">
        <f t="shared" si="25"/>
        <v>0</v>
      </c>
      <c r="AC26" s="320">
        <f t="shared" si="25"/>
        <v>0</v>
      </c>
    </row>
    <row r="27" spans="1:29" ht="31.5" hidden="1">
      <c r="A27" s="432"/>
      <c r="B27" s="345" t="s">
        <v>538</v>
      </c>
      <c r="C27" s="349">
        <v>1</v>
      </c>
      <c r="D27" s="349">
        <v>1</v>
      </c>
      <c r="E27" s="320">
        <v>1</v>
      </c>
      <c r="F27" s="228">
        <v>6050</v>
      </c>
      <c r="G27" s="320">
        <v>1.5</v>
      </c>
      <c r="H27" s="320">
        <f t="shared" si="15"/>
        <v>9075</v>
      </c>
      <c r="I27" s="320"/>
      <c r="J27" s="320">
        <f t="shared" ref="J27:AC27" si="26">H27*I27*F27</f>
        <v>0</v>
      </c>
      <c r="K27" s="320"/>
      <c r="L27" s="320">
        <f t="shared" si="26"/>
        <v>0</v>
      </c>
      <c r="M27" s="320"/>
      <c r="N27" s="320">
        <f t="shared" si="26"/>
        <v>0</v>
      </c>
      <c r="O27" s="320"/>
      <c r="P27" s="320">
        <f t="shared" si="26"/>
        <v>0</v>
      </c>
      <c r="Q27" s="320"/>
      <c r="R27" s="320">
        <f t="shared" si="26"/>
        <v>0</v>
      </c>
      <c r="S27" s="320"/>
      <c r="T27" s="320">
        <f t="shared" si="26"/>
        <v>0</v>
      </c>
      <c r="U27" s="320">
        <f t="shared" si="26"/>
        <v>0</v>
      </c>
      <c r="V27" s="320">
        <f t="shared" si="26"/>
        <v>0</v>
      </c>
      <c r="W27" s="320">
        <f t="shared" si="26"/>
        <v>0</v>
      </c>
      <c r="X27" s="320">
        <f t="shared" si="26"/>
        <v>0</v>
      </c>
      <c r="Y27" s="320"/>
      <c r="Z27" s="320">
        <f t="shared" si="26"/>
        <v>0</v>
      </c>
      <c r="AA27" s="320">
        <f t="shared" si="26"/>
        <v>0</v>
      </c>
      <c r="AB27" s="320">
        <f t="shared" si="26"/>
        <v>0</v>
      </c>
      <c r="AC27" s="320">
        <f t="shared" si="26"/>
        <v>0</v>
      </c>
    </row>
    <row r="28" spans="1:29" ht="47.25" hidden="1">
      <c r="A28" s="432"/>
      <c r="B28" s="345" t="s">
        <v>539</v>
      </c>
      <c r="C28" s="349">
        <v>2</v>
      </c>
      <c r="D28" s="349">
        <v>2</v>
      </c>
      <c r="E28" s="320">
        <v>2</v>
      </c>
      <c r="F28" s="228">
        <v>6050</v>
      </c>
      <c r="G28" s="320">
        <v>1.5</v>
      </c>
      <c r="H28" s="320">
        <f t="shared" si="15"/>
        <v>18150</v>
      </c>
      <c r="I28" s="320"/>
      <c r="J28" s="320">
        <f t="shared" ref="J28:AC28" si="27">H28*I28*F28</f>
        <v>0</v>
      </c>
      <c r="K28" s="320"/>
      <c r="L28" s="320">
        <f t="shared" si="27"/>
        <v>0</v>
      </c>
      <c r="M28" s="320"/>
      <c r="N28" s="320">
        <f t="shared" si="27"/>
        <v>0</v>
      </c>
      <c r="O28" s="320"/>
      <c r="P28" s="320">
        <f t="shared" si="27"/>
        <v>0</v>
      </c>
      <c r="Q28" s="320"/>
      <c r="R28" s="320">
        <f t="shared" si="27"/>
        <v>0</v>
      </c>
      <c r="S28" s="320"/>
      <c r="T28" s="320">
        <f t="shared" si="27"/>
        <v>0</v>
      </c>
      <c r="U28" s="320">
        <f t="shared" si="27"/>
        <v>0</v>
      </c>
      <c r="V28" s="320">
        <f t="shared" si="27"/>
        <v>0</v>
      </c>
      <c r="W28" s="320">
        <f t="shared" si="27"/>
        <v>0</v>
      </c>
      <c r="X28" s="320">
        <f t="shared" si="27"/>
        <v>0</v>
      </c>
      <c r="Y28" s="320"/>
      <c r="Z28" s="320">
        <f t="shared" si="27"/>
        <v>0</v>
      </c>
      <c r="AA28" s="320">
        <f t="shared" si="27"/>
        <v>0</v>
      </c>
      <c r="AB28" s="320">
        <f t="shared" si="27"/>
        <v>0</v>
      </c>
      <c r="AC28" s="320">
        <f t="shared" si="27"/>
        <v>0</v>
      </c>
    </row>
    <row r="29" spans="1:29" ht="15.75" hidden="1">
      <c r="A29" s="432"/>
      <c r="B29" s="348" t="s">
        <v>540</v>
      </c>
      <c r="C29" s="349">
        <v>1</v>
      </c>
      <c r="D29" s="349">
        <v>1</v>
      </c>
      <c r="E29" s="320">
        <v>1</v>
      </c>
      <c r="F29" s="228">
        <v>6050</v>
      </c>
      <c r="G29" s="320">
        <v>1.5</v>
      </c>
      <c r="H29" s="320">
        <f t="shared" si="15"/>
        <v>9075</v>
      </c>
      <c r="I29" s="320"/>
      <c r="J29" s="320">
        <f t="shared" ref="J29:AC29" si="28">H29*I29*F29</f>
        <v>0</v>
      </c>
      <c r="K29" s="320"/>
      <c r="L29" s="320">
        <f t="shared" si="28"/>
        <v>0</v>
      </c>
      <c r="M29" s="320"/>
      <c r="N29" s="320">
        <f t="shared" si="28"/>
        <v>0</v>
      </c>
      <c r="O29" s="320"/>
      <c r="P29" s="320">
        <f t="shared" si="28"/>
        <v>0</v>
      </c>
      <c r="Q29" s="320"/>
      <c r="R29" s="320">
        <f t="shared" si="28"/>
        <v>0</v>
      </c>
      <c r="S29" s="320"/>
      <c r="T29" s="320">
        <f t="shared" si="28"/>
        <v>0</v>
      </c>
      <c r="U29" s="320">
        <f t="shared" si="28"/>
        <v>0</v>
      </c>
      <c r="V29" s="320">
        <f t="shared" si="28"/>
        <v>0</v>
      </c>
      <c r="W29" s="320">
        <f t="shared" si="28"/>
        <v>0</v>
      </c>
      <c r="X29" s="320">
        <f t="shared" si="28"/>
        <v>0</v>
      </c>
      <c r="Y29" s="320"/>
      <c r="Z29" s="320">
        <f t="shared" si="28"/>
        <v>0</v>
      </c>
      <c r="AA29" s="320">
        <f t="shared" si="28"/>
        <v>0</v>
      </c>
      <c r="AB29" s="320">
        <f t="shared" si="28"/>
        <v>0</v>
      </c>
      <c r="AC29" s="320">
        <f t="shared" si="28"/>
        <v>0</v>
      </c>
    </row>
    <row r="30" spans="1:29" ht="31.5" hidden="1">
      <c r="A30" s="432" t="s">
        <v>541</v>
      </c>
      <c r="B30" s="348" t="s">
        <v>542</v>
      </c>
      <c r="C30" s="349">
        <v>1</v>
      </c>
      <c r="D30" s="349">
        <v>1</v>
      </c>
      <c r="E30" s="233">
        <v>2</v>
      </c>
      <c r="F30" s="228">
        <v>6050</v>
      </c>
      <c r="G30" s="320">
        <v>1.5</v>
      </c>
      <c r="H30" s="320">
        <f t="shared" si="15"/>
        <v>9075</v>
      </c>
      <c r="I30" s="320"/>
      <c r="J30" s="320">
        <f t="shared" ref="J30:AC30" si="29">H30*I30*F30</f>
        <v>0</v>
      </c>
      <c r="K30" s="320"/>
      <c r="L30" s="320">
        <f t="shared" si="29"/>
        <v>0</v>
      </c>
      <c r="M30" s="320"/>
      <c r="N30" s="320">
        <f t="shared" si="29"/>
        <v>0</v>
      </c>
      <c r="O30" s="320"/>
      <c r="P30" s="320">
        <f t="shared" si="29"/>
        <v>0</v>
      </c>
      <c r="Q30" s="320"/>
      <c r="R30" s="320">
        <f t="shared" si="29"/>
        <v>0</v>
      </c>
      <c r="S30" s="320"/>
      <c r="T30" s="320">
        <f t="shared" si="29"/>
        <v>0</v>
      </c>
      <c r="U30" s="320">
        <f t="shared" si="29"/>
        <v>0</v>
      </c>
      <c r="V30" s="320">
        <f t="shared" si="29"/>
        <v>0</v>
      </c>
      <c r="W30" s="320">
        <f t="shared" si="29"/>
        <v>0</v>
      </c>
      <c r="X30" s="320">
        <f t="shared" si="29"/>
        <v>0</v>
      </c>
      <c r="Y30" s="320"/>
      <c r="Z30" s="320">
        <f t="shared" si="29"/>
        <v>0</v>
      </c>
      <c r="AA30" s="320">
        <f t="shared" si="29"/>
        <v>0</v>
      </c>
      <c r="AB30" s="320">
        <f t="shared" si="29"/>
        <v>0</v>
      </c>
      <c r="AC30" s="320">
        <f t="shared" si="29"/>
        <v>0</v>
      </c>
    </row>
    <row r="31" spans="1:29" ht="15.75" hidden="1">
      <c r="A31" s="432"/>
      <c r="B31" s="345" t="s">
        <v>543</v>
      </c>
      <c r="C31" s="349">
        <v>0.5</v>
      </c>
      <c r="D31" s="349">
        <v>0.5</v>
      </c>
      <c r="E31" s="233">
        <v>1</v>
      </c>
      <c r="F31" s="228">
        <v>6050</v>
      </c>
      <c r="G31" s="320">
        <v>1.5</v>
      </c>
      <c r="H31" s="320">
        <f t="shared" si="15"/>
        <v>4537.5</v>
      </c>
      <c r="I31" s="320"/>
      <c r="J31" s="320">
        <f t="shared" ref="J31:AC31" si="30">H31*I31*F31</f>
        <v>0</v>
      </c>
      <c r="K31" s="320"/>
      <c r="L31" s="320">
        <f t="shared" si="30"/>
        <v>0</v>
      </c>
      <c r="M31" s="320"/>
      <c r="N31" s="320">
        <f t="shared" si="30"/>
        <v>0</v>
      </c>
      <c r="O31" s="320"/>
      <c r="P31" s="320">
        <f t="shared" si="30"/>
        <v>0</v>
      </c>
      <c r="Q31" s="320"/>
      <c r="R31" s="320">
        <f t="shared" si="30"/>
        <v>0</v>
      </c>
      <c r="S31" s="320"/>
      <c r="T31" s="320">
        <f t="shared" si="30"/>
        <v>0</v>
      </c>
      <c r="U31" s="320">
        <f t="shared" si="30"/>
        <v>0</v>
      </c>
      <c r="V31" s="320">
        <f t="shared" si="30"/>
        <v>0</v>
      </c>
      <c r="W31" s="320">
        <f t="shared" si="30"/>
        <v>0</v>
      </c>
      <c r="X31" s="320">
        <f t="shared" si="30"/>
        <v>0</v>
      </c>
      <c r="Y31" s="320"/>
      <c r="Z31" s="320">
        <f t="shared" si="30"/>
        <v>0</v>
      </c>
      <c r="AA31" s="320">
        <f t="shared" si="30"/>
        <v>0</v>
      </c>
      <c r="AB31" s="320">
        <f t="shared" si="30"/>
        <v>0</v>
      </c>
      <c r="AC31" s="320">
        <f t="shared" si="30"/>
        <v>0</v>
      </c>
    </row>
    <row r="32" spans="1:29" ht="15.75" hidden="1">
      <c r="A32" s="432"/>
      <c r="B32" s="345" t="s">
        <v>544</v>
      </c>
      <c r="C32" s="350">
        <v>1</v>
      </c>
      <c r="D32" s="349">
        <v>1</v>
      </c>
      <c r="E32" s="320">
        <v>1</v>
      </c>
      <c r="F32" s="228">
        <v>6050</v>
      </c>
      <c r="G32" s="320">
        <v>1.5</v>
      </c>
      <c r="H32" s="320">
        <f t="shared" si="15"/>
        <v>9075</v>
      </c>
      <c r="I32" s="320"/>
      <c r="J32" s="320">
        <f t="shared" ref="J32:AC32" si="31">H32*I32*F32</f>
        <v>0</v>
      </c>
      <c r="K32" s="320"/>
      <c r="L32" s="320">
        <f t="shared" si="31"/>
        <v>0</v>
      </c>
      <c r="M32" s="320"/>
      <c r="N32" s="320">
        <f t="shared" si="31"/>
        <v>0</v>
      </c>
      <c r="O32" s="320"/>
      <c r="P32" s="320">
        <f t="shared" si="31"/>
        <v>0</v>
      </c>
      <c r="Q32" s="320"/>
      <c r="R32" s="320">
        <f t="shared" si="31"/>
        <v>0</v>
      </c>
      <c r="S32" s="320"/>
      <c r="T32" s="320">
        <f t="shared" si="31"/>
        <v>0</v>
      </c>
      <c r="U32" s="320">
        <f t="shared" si="31"/>
        <v>0</v>
      </c>
      <c r="V32" s="320">
        <f t="shared" si="31"/>
        <v>0</v>
      </c>
      <c r="W32" s="320">
        <f t="shared" si="31"/>
        <v>0</v>
      </c>
      <c r="X32" s="320">
        <f t="shared" si="31"/>
        <v>0</v>
      </c>
      <c r="Y32" s="320"/>
      <c r="Z32" s="320">
        <f t="shared" si="31"/>
        <v>0</v>
      </c>
      <c r="AA32" s="320">
        <f t="shared" si="31"/>
        <v>0</v>
      </c>
      <c r="AB32" s="320">
        <f t="shared" si="31"/>
        <v>0</v>
      </c>
      <c r="AC32" s="320">
        <f t="shared" si="31"/>
        <v>0</v>
      </c>
    </row>
    <row r="33" spans="1:33" ht="15.75" hidden="1">
      <c r="A33" s="432"/>
      <c r="B33" s="345" t="s">
        <v>545</v>
      </c>
      <c r="C33" s="350">
        <v>1</v>
      </c>
      <c r="D33" s="350">
        <v>1</v>
      </c>
      <c r="E33" s="233">
        <v>1</v>
      </c>
      <c r="F33" s="228">
        <v>6050</v>
      </c>
      <c r="G33" s="320">
        <v>1.5</v>
      </c>
      <c r="H33" s="320">
        <f t="shared" si="15"/>
        <v>9075</v>
      </c>
      <c r="I33" s="320"/>
      <c r="J33" s="320">
        <f t="shared" ref="J33:AC33" si="32">H33*I33*F33</f>
        <v>0</v>
      </c>
      <c r="K33" s="320"/>
      <c r="L33" s="320">
        <f t="shared" si="32"/>
        <v>0</v>
      </c>
      <c r="M33" s="320"/>
      <c r="N33" s="320">
        <f t="shared" si="32"/>
        <v>0</v>
      </c>
      <c r="O33" s="320"/>
      <c r="P33" s="320">
        <f t="shared" si="32"/>
        <v>0</v>
      </c>
      <c r="Q33" s="320"/>
      <c r="R33" s="320">
        <f t="shared" si="32"/>
        <v>0</v>
      </c>
      <c r="S33" s="320"/>
      <c r="T33" s="320">
        <f t="shared" si="32"/>
        <v>0</v>
      </c>
      <c r="U33" s="320">
        <f t="shared" si="32"/>
        <v>0</v>
      </c>
      <c r="V33" s="320">
        <f t="shared" si="32"/>
        <v>0</v>
      </c>
      <c r="W33" s="320">
        <f t="shared" si="32"/>
        <v>0</v>
      </c>
      <c r="X33" s="320">
        <f t="shared" si="32"/>
        <v>0</v>
      </c>
      <c r="Y33" s="320"/>
      <c r="Z33" s="320">
        <f t="shared" si="32"/>
        <v>0</v>
      </c>
      <c r="AA33" s="320">
        <f t="shared" si="32"/>
        <v>0</v>
      </c>
      <c r="AB33" s="320">
        <f t="shared" si="32"/>
        <v>0</v>
      </c>
      <c r="AC33" s="320">
        <f t="shared" si="32"/>
        <v>0</v>
      </c>
    </row>
    <row r="34" spans="1:33" ht="31.5" hidden="1">
      <c r="A34" s="432"/>
      <c r="B34" s="351" t="s">
        <v>546</v>
      </c>
      <c r="C34" s="350">
        <v>1</v>
      </c>
      <c r="D34" s="350">
        <v>1</v>
      </c>
      <c r="E34" s="320">
        <v>1</v>
      </c>
      <c r="F34" s="228">
        <v>6050</v>
      </c>
      <c r="G34" s="320">
        <v>1.5</v>
      </c>
      <c r="H34" s="320">
        <f t="shared" si="15"/>
        <v>9075</v>
      </c>
      <c r="I34" s="320"/>
      <c r="J34" s="320">
        <f t="shared" ref="J34:AC34" si="33">H34*I34*F34</f>
        <v>0</v>
      </c>
      <c r="K34" s="320"/>
      <c r="L34" s="320">
        <f t="shared" si="33"/>
        <v>0</v>
      </c>
      <c r="M34" s="320"/>
      <c r="N34" s="320">
        <f t="shared" si="33"/>
        <v>0</v>
      </c>
      <c r="O34" s="320"/>
      <c r="P34" s="320">
        <f t="shared" si="33"/>
        <v>0</v>
      </c>
      <c r="Q34" s="320"/>
      <c r="R34" s="320">
        <f t="shared" si="33"/>
        <v>0</v>
      </c>
      <c r="S34" s="320"/>
      <c r="T34" s="320">
        <f t="shared" si="33"/>
        <v>0</v>
      </c>
      <c r="U34" s="320">
        <f t="shared" si="33"/>
        <v>0</v>
      </c>
      <c r="V34" s="320">
        <f t="shared" si="33"/>
        <v>0</v>
      </c>
      <c r="W34" s="320">
        <f t="shared" si="33"/>
        <v>0</v>
      </c>
      <c r="X34" s="320">
        <f t="shared" si="33"/>
        <v>0</v>
      </c>
      <c r="Y34" s="320"/>
      <c r="Z34" s="320">
        <f t="shared" si="33"/>
        <v>0</v>
      </c>
      <c r="AA34" s="320">
        <f t="shared" si="33"/>
        <v>0</v>
      </c>
      <c r="AB34" s="320">
        <f t="shared" si="33"/>
        <v>0</v>
      </c>
      <c r="AC34" s="320">
        <f t="shared" si="33"/>
        <v>0</v>
      </c>
    </row>
    <row r="35" spans="1:33" ht="31.5" hidden="1">
      <c r="A35" s="432" t="s">
        <v>522</v>
      </c>
      <c r="B35" s="345" t="s">
        <v>547</v>
      </c>
      <c r="C35" s="350">
        <v>1</v>
      </c>
      <c r="D35" s="350">
        <v>1</v>
      </c>
      <c r="E35" s="320">
        <v>1</v>
      </c>
      <c r="F35" s="228">
        <v>6050</v>
      </c>
      <c r="G35" s="320">
        <v>1.3</v>
      </c>
      <c r="H35" s="320">
        <f t="shared" si="15"/>
        <v>7865</v>
      </c>
      <c r="I35" s="320"/>
      <c r="J35" s="320">
        <f t="shared" ref="J35:AC35" si="34">H35*I35*F35</f>
        <v>0</v>
      </c>
      <c r="K35" s="320"/>
      <c r="L35" s="320">
        <f t="shared" si="34"/>
        <v>0</v>
      </c>
      <c r="M35" s="320"/>
      <c r="N35" s="320">
        <f t="shared" si="34"/>
        <v>0</v>
      </c>
      <c r="O35" s="320"/>
      <c r="P35" s="320">
        <f t="shared" si="34"/>
        <v>0</v>
      </c>
      <c r="Q35" s="320"/>
      <c r="R35" s="320">
        <f t="shared" si="34"/>
        <v>0</v>
      </c>
      <c r="S35" s="320"/>
      <c r="T35" s="320">
        <f t="shared" si="34"/>
        <v>0</v>
      </c>
      <c r="U35" s="320">
        <f t="shared" si="34"/>
        <v>0</v>
      </c>
      <c r="V35" s="320">
        <f t="shared" si="34"/>
        <v>0</v>
      </c>
      <c r="W35" s="320">
        <f t="shared" si="34"/>
        <v>0</v>
      </c>
      <c r="X35" s="320">
        <f t="shared" si="34"/>
        <v>0</v>
      </c>
      <c r="Y35" s="320"/>
      <c r="Z35" s="320">
        <f t="shared" si="34"/>
        <v>0</v>
      </c>
      <c r="AA35" s="320">
        <f t="shared" si="34"/>
        <v>0</v>
      </c>
      <c r="AB35" s="320">
        <f t="shared" si="34"/>
        <v>0</v>
      </c>
      <c r="AC35" s="320">
        <f t="shared" si="34"/>
        <v>0</v>
      </c>
    </row>
    <row r="36" spans="1:33" ht="31.5" hidden="1">
      <c r="A36" s="432"/>
      <c r="B36" s="234" t="s">
        <v>548</v>
      </c>
      <c r="C36" s="349">
        <v>14</v>
      </c>
      <c r="D36" s="349">
        <v>14</v>
      </c>
      <c r="E36" s="233">
        <v>14</v>
      </c>
      <c r="F36" s="228">
        <v>6050</v>
      </c>
      <c r="G36" s="320">
        <v>1.1000000000000001</v>
      </c>
      <c r="H36" s="320">
        <f t="shared" si="15"/>
        <v>93170.000000000015</v>
      </c>
      <c r="I36" s="320"/>
      <c r="J36" s="320">
        <f t="shared" ref="J36:AC36" si="35">H36*I36*F36</f>
        <v>0</v>
      </c>
      <c r="K36" s="320"/>
      <c r="L36" s="320">
        <f t="shared" si="35"/>
        <v>0</v>
      </c>
      <c r="M36" s="320"/>
      <c r="N36" s="320">
        <f t="shared" si="35"/>
        <v>0</v>
      </c>
      <c r="O36" s="320"/>
      <c r="P36" s="320">
        <f t="shared" si="35"/>
        <v>0</v>
      </c>
      <c r="Q36" s="320"/>
      <c r="R36" s="320">
        <f t="shared" si="35"/>
        <v>0</v>
      </c>
      <c r="S36" s="320"/>
      <c r="T36" s="320">
        <f t="shared" si="35"/>
        <v>0</v>
      </c>
      <c r="U36" s="320">
        <f t="shared" si="35"/>
        <v>0</v>
      </c>
      <c r="V36" s="320">
        <f t="shared" si="35"/>
        <v>0</v>
      </c>
      <c r="W36" s="320">
        <f t="shared" si="35"/>
        <v>0</v>
      </c>
      <c r="X36" s="320">
        <f t="shared" si="35"/>
        <v>0</v>
      </c>
      <c r="Y36" s="320"/>
      <c r="Z36" s="320">
        <f t="shared" si="35"/>
        <v>0</v>
      </c>
      <c r="AA36" s="320">
        <f t="shared" si="35"/>
        <v>0</v>
      </c>
      <c r="AB36" s="320">
        <f t="shared" si="35"/>
        <v>0</v>
      </c>
      <c r="AC36" s="320">
        <f t="shared" si="35"/>
        <v>0</v>
      </c>
    </row>
    <row r="37" spans="1:33" ht="15.75" hidden="1">
      <c r="A37" s="434" t="s">
        <v>523</v>
      </c>
      <c r="B37" s="234" t="s">
        <v>549</v>
      </c>
      <c r="C37" s="349">
        <v>3</v>
      </c>
      <c r="D37" s="349">
        <v>3</v>
      </c>
      <c r="E37" s="320">
        <v>3</v>
      </c>
      <c r="F37" s="228">
        <v>6050</v>
      </c>
      <c r="G37" s="320">
        <v>1.1499999999999999</v>
      </c>
      <c r="H37" s="320">
        <f t="shared" si="15"/>
        <v>20872.499999999996</v>
      </c>
      <c r="I37" s="320"/>
      <c r="J37" s="320">
        <f t="shared" ref="J37:AC37" si="36">H37*I37*F37</f>
        <v>0</v>
      </c>
      <c r="K37" s="320"/>
      <c r="L37" s="320">
        <f t="shared" si="36"/>
        <v>0</v>
      </c>
      <c r="M37" s="320"/>
      <c r="N37" s="320">
        <f t="shared" si="36"/>
        <v>0</v>
      </c>
      <c r="O37" s="320"/>
      <c r="P37" s="320">
        <f t="shared" si="36"/>
        <v>0</v>
      </c>
      <c r="Q37" s="320"/>
      <c r="R37" s="320">
        <f t="shared" si="36"/>
        <v>0</v>
      </c>
      <c r="S37" s="320"/>
      <c r="T37" s="320">
        <f t="shared" si="36"/>
        <v>0</v>
      </c>
      <c r="U37" s="320">
        <f t="shared" si="36"/>
        <v>0</v>
      </c>
      <c r="V37" s="320">
        <f t="shared" si="36"/>
        <v>0</v>
      </c>
      <c r="W37" s="320">
        <f t="shared" si="36"/>
        <v>0</v>
      </c>
      <c r="X37" s="320">
        <f t="shared" si="36"/>
        <v>0</v>
      </c>
      <c r="Y37" s="320"/>
      <c r="Z37" s="320">
        <f t="shared" si="36"/>
        <v>0</v>
      </c>
      <c r="AA37" s="320">
        <f t="shared" si="36"/>
        <v>0</v>
      </c>
      <c r="AB37" s="320">
        <f t="shared" si="36"/>
        <v>0</v>
      </c>
      <c r="AC37" s="320">
        <f t="shared" si="36"/>
        <v>0</v>
      </c>
    </row>
    <row r="38" spans="1:33" ht="15.75" hidden="1">
      <c r="A38" s="434"/>
      <c r="B38" s="234" t="s">
        <v>550</v>
      </c>
      <c r="C38" s="349">
        <v>3</v>
      </c>
      <c r="D38" s="349">
        <v>3</v>
      </c>
      <c r="E38" s="320">
        <v>3</v>
      </c>
      <c r="F38" s="228">
        <v>6050</v>
      </c>
      <c r="G38" s="320">
        <v>1.05</v>
      </c>
      <c r="H38" s="320">
        <f t="shared" si="15"/>
        <v>19057.5</v>
      </c>
      <c r="I38" s="320"/>
      <c r="J38" s="320">
        <f t="shared" ref="J38:AC38" si="37">H38*I38*F38</f>
        <v>0</v>
      </c>
      <c r="K38" s="320"/>
      <c r="L38" s="320">
        <f t="shared" si="37"/>
        <v>0</v>
      </c>
      <c r="M38" s="320"/>
      <c r="N38" s="320">
        <f t="shared" si="37"/>
        <v>0</v>
      </c>
      <c r="O38" s="320"/>
      <c r="P38" s="320">
        <f t="shared" si="37"/>
        <v>0</v>
      </c>
      <c r="Q38" s="320"/>
      <c r="R38" s="320">
        <f t="shared" si="37"/>
        <v>0</v>
      </c>
      <c r="S38" s="320"/>
      <c r="T38" s="320">
        <f t="shared" si="37"/>
        <v>0</v>
      </c>
      <c r="U38" s="320">
        <f t="shared" si="37"/>
        <v>0</v>
      </c>
      <c r="V38" s="320">
        <f t="shared" si="37"/>
        <v>0</v>
      </c>
      <c r="W38" s="320">
        <f t="shared" si="37"/>
        <v>0</v>
      </c>
      <c r="X38" s="320">
        <f t="shared" si="37"/>
        <v>0</v>
      </c>
      <c r="Y38" s="320"/>
      <c r="Z38" s="320">
        <f t="shared" si="37"/>
        <v>0</v>
      </c>
      <c r="AA38" s="320">
        <f t="shared" si="37"/>
        <v>0</v>
      </c>
      <c r="AB38" s="320">
        <f t="shared" si="37"/>
        <v>0</v>
      </c>
      <c r="AC38" s="320">
        <f t="shared" si="37"/>
        <v>0</v>
      </c>
    </row>
    <row r="39" spans="1:33" ht="31.5" hidden="1">
      <c r="A39" s="434"/>
      <c r="B39" s="234" t="s">
        <v>551</v>
      </c>
      <c r="C39" s="349">
        <v>2</v>
      </c>
      <c r="D39" s="349">
        <v>2</v>
      </c>
      <c r="E39" s="320">
        <v>2</v>
      </c>
      <c r="F39" s="228">
        <v>6050</v>
      </c>
      <c r="G39" s="320">
        <v>1.05</v>
      </c>
      <c r="H39" s="320">
        <f t="shared" si="15"/>
        <v>12705</v>
      </c>
      <c r="I39" s="320"/>
      <c r="J39" s="320">
        <f t="shared" ref="J39:AC39" si="38">H39*I39*F39</f>
        <v>0</v>
      </c>
      <c r="K39" s="320"/>
      <c r="L39" s="320">
        <f t="shared" si="38"/>
        <v>0</v>
      </c>
      <c r="M39" s="320"/>
      <c r="N39" s="320">
        <f t="shared" si="38"/>
        <v>0</v>
      </c>
      <c r="O39" s="320"/>
      <c r="P39" s="320">
        <f t="shared" si="38"/>
        <v>0</v>
      </c>
      <c r="Q39" s="320"/>
      <c r="R39" s="320">
        <f t="shared" si="38"/>
        <v>0</v>
      </c>
      <c r="S39" s="320"/>
      <c r="T39" s="320">
        <f t="shared" si="38"/>
        <v>0</v>
      </c>
      <c r="U39" s="320">
        <f t="shared" si="38"/>
        <v>0</v>
      </c>
      <c r="V39" s="320">
        <f t="shared" si="38"/>
        <v>0</v>
      </c>
      <c r="W39" s="320">
        <f t="shared" si="38"/>
        <v>0</v>
      </c>
      <c r="X39" s="320">
        <f t="shared" si="38"/>
        <v>0</v>
      </c>
      <c r="Y39" s="320"/>
      <c r="Z39" s="320">
        <f t="shared" si="38"/>
        <v>0</v>
      </c>
      <c r="AA39" s="320">
        <f t="shared" si="38"/>
        <v>0</v>
      </c>
      <c r="AB39" s="320">
        <f t="shared" si="38"/>
        <v>0</v>
      </c>
      <c r="AC39" s="320">
        <f t="shared" si="38"/>
        <v>0</v>
      </c>
    </row>
    <row r="40" spans="1:33" ht="15.75" hidden="1">
      <c r="A40" s="434"/>
      <c r="B40" s="234" t="s">
        <v>552</v>
      </c>
      <c r="C40" s="349">
        <v>1</v>
      </c>
      <c r="D40" s="349">
        <v>1</v>
      </c>
      <c r="E40" s="320">
        <v>1</v>
      </c>
      <c r="F40" s="228">
        <v>6050</v>
      </c>
      <c r="G40" s="320">
        <v>1.05</v>
      </c>
      <c r="H40" s="320">
        <f t="shared" si="15"/>
        <v>6352.5</v>
      </c>
      <c r="I40" s="320"/>
      <c r="J40" s="320">
        <f t="shared" ref="J40:AC40" si="39">H40*I40*F40</f>
        <v>0</v>
      </c>
      <c r="K40" s="320"/>
      <c r="L40" s="320">
        <f t="shared" si="39"/>
        <v>0</v>
      </c>
      <c r="M40" s="320"/>
      <c r="N40" s="320">
        <f t="shared" si="39"/>
        <v>0</v>
      </c>
      <c r="O40" s="320"/>
      <c r="P40" s="320">
        <f t="shared" si="39"/>
        <v>0</v>
      </c>
      <c r="Q40" s="320"/>
      <c r="R40" s="320">
        <f t="shared" si="39"/>
        <v>0</v>
      </c>
      <c r="S40" s="320"/>
      <c r="T40" s="320">
        <f t="shared" si="39"/>
        <v>0</v>
      </c>
      <c r="U40" s="320">
        <f t="shared" si="39"/>
        <v>0</v>
      </c>
      <c r="V40" s="320">
        <f t="shared" si="39"/>
        <v>0</v>
      </c>
      <c r="W40" s="320">
        <f t="shared" si="39"/>
        <v>0</v>
      </c>
      <c r="X40" s="320">
        <f t="shared" si="39"/>
        <v>0</v>
      </c>
      <c r="Y40" s="320"/>
      <c r="Z40" s="320">
        <f t="shared" si="39"/>
        <v>0</v>
      </c>
      <c r="AA40" s="320">
        <f t="shared" si="39"/>
        <v>0</v>
      </c>
      <c r="AB40" s="320">
        <f t="shared" si="39"/>
        <v>0</v>
      </c>
      <c r="AC40" s="320">
        <f t="shared" si="39"/>
        <v>0</v>
      </c>
    </row>
    <row r="41" spans="1:33" ht="47.25" hidden="1">
      <c r="A41" s="434"/>
      <c r="B41" s="352" t="s">
        <v>553</v>
      </c>
      <c r="C41" s="349">
        <v>4</v>
      </c>
      <c r="D41" s="349">
        <v>4</v>
      </c>
      <c r="E41" s="320">
        <v>4</v>
      </c>
      <c r="F41" s="228">
        <v>6050</v>
      </c>
      <c r="G41" s="320">
        <v>1.05</v>
      </c>
      <c r="H41" s="320">
        <f t="shared" si="15"/>
        <v>25410</v>
      </c>
      <c r="I41" s="320"/>
      <c r="J41" s="320">
        <f t="shared" ref="J41:AC41" si="40">H41*I41*F41</f>
        <v>0</v>
      </c>
      <c r="K41" s="320"/>
      <c r="L41" s="320">
        <f t="shared" si="40"/>
        <v>0</v>
      </c>
      <c r="M41" s="320"/>
      <c r="N41" s="320">
        <f t="shared" si="40"/>
        <v>0</v>
      </c>
      <c r="O41" s="320"/>
      <c r="P41" s="320">
        <f t="shared" si="40"/>
        <v>0</v>
      </c>
      <c r="Q41" s="320"/>
      <c r="R41" s="320">
        <f t="shared" si="40"/>
        <v>0</v>
      </c>
      <c r="S41" s="320"/>
      <c r="T41" s="320">
        <f t="shared" si="40"/>
        <v>0</v>
      </c>
      <c r="U41" s="320">
        <f t="shared" si="40"/>
        <v>0</v>
      </c>
      <c r="V41" s="320">
        <f t="shared" si="40"/>
        <v>0</v>
      </c>
      <c r="W41" s="320">
        <f t="shared" si="40"/>
        <v>0</v>
      </c>
      <c r="X41" s="320">
        <f t="shared" si="40"/>
        <v>0</v>
      </c>
      <c r="Y41" s="320"/>
      <c r="Z41" s="320">
        <f t="shared" si="40"/>
        <v>0</v>
      </c>
      <c r="AA41" s="320">
        <f t="shared" si="40"/>
        <v>0</v>
      </c>
      <c r="AB41" s="320">
        <f t="shared" si="40"/>
        <v>0</v>
      </c>
      <c r="AC41" s="320">
        <f t="shared" si="40"/>
        <v>0</v>
      </c>
    </row>
    <row r="42" spans="1:33" ht="15.75" hidden="1">
      <c r="A42" s="235"/>
      <c r="B42" s="236"/>
      <c r="C42" s="320"/>
      <c r="D42" s="320"/>
      <c r="E42" s="320"/>
      <c r="F42" s="228"/>
      <c r="G42" s="320"/>
      <c r="H42" s="320"/>
      <c r="I42" s="320"/>
      <c r="J42" s="320"/>
      <c r="K42" s="320"/>
      <c r="L42" s="320"/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</row>
    <row r="43" spans="1:33" ht="15.75" hidden="1">
      <c r="A43" s="235"/>
      <c r="B43" s="236"/>
      <c r="C43" s="320"/>
      <c r="D43" s="320"/>
      <c r="E43" s="320"/>
      <c r="F43" s="228"/>
      <c r="G43" s="320"/>
      <c r="H43" s="320"/>
      <c r="I43" s="320"/>
      <c r="J43" s="320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0"/>
      <c r="V43" s="320"/>
      <c r="W43" s="320"/>
      <c r="X43" s="320"/>
      <c r="Y43" s="320"/>
      <c r="Z43" s="320"/>
      <c r="AA43" s="320"/>
      <c r="AB43" s="320"/>
      <c r="AC43" s="320"/>
    </row>
    <row r="44" spans="1:33" ht="15.75" hidden="1">
      <c r="A44" s="235"/>
      <c r="B44" s="236"/>
      <c r="C44" s="320"/>
      <c r="D44" s="320"/>
      <c r="E44" s="320"/>
      <c r="F44" s="228"/>
      <c r="G44" s="320"/>
      <c r="H44" s="320"/>
      <c r="I44" s="320"/>
      <c r="J44" s="320"/>
      <c r="K44" s="320"/>
      <c r="L44" s="320"/>
      <c r="M44" s="320"/>
      <c r="N44" s="320"/>
      <c r="O44" s="320"/>
      <c r="P44" s="320"/>
      <c r="Q44" s="320"/>
      <c r="R44" s="320"/>
      <c r="S44" s="320"/>
      <c r="T44" s="320"/>
      <c r="U44" s="320"/>
      <c r="V44" s="320"/>
      <c r="W44" s="320"/>
      <c r="X44" s="320"/>
      <c r="Y44" s="320"/>
      <c r="Z44" s="320"/>
      <c r="AA44" s="320"/>
      <c r="AB44" s="320"/>
      <c r="AC44" s="320"/>
    </row>
    <row r="45" spans="1:33" ht="15.75" hidden="1">
      <c r="A45" s="235"/>
      <c r="B45" s="236"/>
      <c r="C45" s="320"/>
      <c r="D45" s="320"/>
      <c r="E45" s="320"/>
      <c r="F45" s="228"/>
      <c r="G45" s="320"/>
      <c r="H45" s="320"/>
      <c r="I45" s="320"/>
      <c r="J45" s="320"/>
      <c r="K45" s="320"/>
      <c r="L45" s="320"/>
      <c r="M45" s="320"/>
      <c r="N45" s="320"/>
      <c r="O45" s="320"/>
      <c r="P45" s="320"/>
      <c r="Q45" s="320"/>
      <c r="R45" s="320"/>
      <c r="S45" s="320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</row>
    <row r="46" spans="1:33" s="239" customFormat="1" ht="15.75" hidden="1">
      <c r="A46" s="235"/>
      <c r="B46" s="236" t="s">
        <v>554</v>
      </c>
      <c r="C46" s="236">
        <f>SUM(C17:C45)</f>
        <v>69.5</v>
      </c>
      <c r="D46" s="236">
        <f>SUM(D17:D45)</f>
        <v>69.5</v>
      </c>
      <c r="E46" s="236">
        <f>SUM(E17:E45)</f>
        <v>74</v>
      </c>
      <c r="F46" s="237">
        <f>SUM(F17:F45)</f>
        <v>151250</v>
      </c>
      <c r="G46" s="236">
        <v>0</v>
      </c>
      <c r="H46" s="237">
        <f>SUM(H17:H45)</f>
        <v>562045</v>
      </c>
      <c r="I46" s="237"/>
      <c r="J46" s="237">
        <f t="shared" ref="J46:AC46" si="41">SUM(J17:J45)</f>
        <v>0</v>
      </c>
      <c r="K46" s="237"/>
      <c r="L46" s="237">
        <f t="shared" si="41"/>
        <v>0</v>
      </c>
      <c r="M46" s="237"/>
      <c r="N46" s="237">
        <f t="shared" si="41"/>
        <v>0</v>
      </c>
      <c r="O46" s="237"/>
      <c r="P46" s="237">
        <f t="shared" si="41"/>
        <v>0</v>
      </c>
      <c r="Q46" s="237"/>
      <c r="R46" s="237">
        <f t="shared" si="41"/>
        <v>0</v>
      </c>
      <c r="S46" s="237"/>
      <c r="T46" s="237">
        <f t="shared" si="41"/>
        <v>0</v>
      </c>
      <c r="U46" s="237">
        <f t="shared" si="41"/>
        <v>0</v>
      </c>
      <c r="V46" s="237">
        <f t="shared" si="41"/>
        <v>0</v>
      </c>
      <c r="W46" s="237">
        <f t="shared" si="41"/>
        <v>0</v>
      </c>
      <c r="X46" s="237">
        <f t="shared" si="41"/>
        <v>0</v>
      </c>
      <c r="Y46" s="237"/>
      <c r="Z46" s="237">
        <f t="shared" si="41"/>
        <v>0</v>
      </c>
      <c r="AA46" s="237">
        <f t="shared" si="41"/>
        <v>0</v>
      </c>
      <c r="AB46" s="237">
        <f t="shared" si="41"/>
        <v>0</v>
      </c>
      <c r="AC46" s="237">
        <f t="shared" si="41"/>
        <v>0</v>
      </c>
      <c r="AD46" s="238"/>
      <c r="AE46" s="238"/>
      <c r="AF46" s="238"/>
      <c r="AG46" s="238"/>
    </row>
    <row r="47" spans="1:33" s="232" customFormat="1" ht="15" hidden="1" customHeight="1">
      <c r="A47" s="240" t="s">
        <v>555</v>
      </c>
      <c r="B47" s="241"/>
      <c r="C47" s="242" t="e">
        <f>#REF!+C16+C46</f>
        <v>#REF!</v>
      </c>
      <c r="D47" s="242" t="e">
        <f>#REF!+D16+D46</f>
        <v>#REF!</v>
      </c>
      <c r="E47" s="242" t="e">
        <f>#REF!+E16+E46</f>
        <v>#REF!</v>
      </c>
      <c r="F47" s="242" t="e">
        <f>#REF!+F16+F46</f>
        <v>#REF!</v>
      </c>
      <c r="G47" s="242" t="e">
        <f>#REF!+G16+G46</f>
        <v>#REF!</v>
      </c>
      <c r="H47" s="242" t="e">
        <f>#REF!+H16+H46</f>
        <v>#REF!</v>
      </c>
      <c r="I47" s="242"/>
      <c r="J47" s="242" t="e">
        <f>#REF!+J16+J46</f>
        <v>#REF!</v>
      </c>
      <c r="K47" s="242"/>
      <c r="L47" s="242" t="e">
        <f>#REF!+L16+L46</f>
        <v>#REF!</v>
      </c>
      <c r="M47" s="242"/>
      <c r="N47" s="242" t="e">
        <f>#REF!+N16+N46</f>
        <v>#REF!</v>
      </c>
      <c r="O47" s="242"/>
      <c r="P47" s="242" t="e">
        <f>#REF!+P16+P46</f>
        <v>#REF!</v>
      </c>
      <c r="Q47" s="242"/>
      <c r="R47" s="242" t="e">
        <f>#REF!+R16+R46</f>
        <v>#REF!</v>
      </c>
      <c r="S47" s="242"/>
      <c r="T47" s="242" t="e">
        <f>#REF!+T16+T46</f>
        <v>#REF!</v>
      </c>
      <c r="U47" s="242" t="e">
        <f>#REF!+U16+U46</f>
        <v>#REF!</v>
      </c>
      <c r="V47" s="242" t="e">
        <f>#REF!+V16+V46</f>
        <v>#REF!</v>
      </c>
      <c r="W47" s="242" t="e">
        <f>#REF!+W16+W46</f>
        <v>#REF!</v>
      </c>
      <c r="X47" s="242" t="e">
        <f>#REF!+X16+X46</f>
        <v>#REF!</v>
      </c>
      <c r="Y47" s="242"/>
      <c r="Z47" s="242" t="e">
        <f>#REF!+Z16+Z46</f>
        <v>#REF!</v>
      </c>
      <c r="AA47" s="242" t="e">
        <f>#REF!+AA16+AA46</f>
        <v>#REF!</v>
      </c>
      <c r="AB47" s="242" t="e">
        <f>#REF!+AB16+AB46</f>
        <v>#REF!</v>
      </c>
      <c r="AC47" s="242" t="e">
        <f>#REF!+AC16+AC46</f>
        <v>#REF!</v>
      </c>
      <c r="AD47" s="231"/>
      <c r="AE47" s="231"/>
      <c r="AF47" s="231"/>
      <c r="AG47" s="231"/>
    </row>
    <row r="48" spans="1:33" s="232" customFormat="1" ht="15" hidden="1" customHeight="1">
      <c r="A48" s="240"/>
      <c r="B48" s="241"/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31"/>
      <c r="AE48" s="231"/>
      <c r="AF48" s="231"/>
      <c r="AG48" s="231"/>
    </row>
    <row r="49" spans="1:29" ht="15.75" hidden="1">
      <c r="A49" s="320"/>
      <c r="B49" s="320"/>
      <c r="C49" s="320"/>
      <c r="D49" s="320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</row>
    <row r="50" spans="1:29" ht="30" hidden="1" customHeight="1">
      <c r="A50" s="435" t="s">
        <v>556</v>
      </c>
      <c r="B50" s="435"/>
      <c r="C50" s="435"/>
      <c r="D50" s="435"/>
      <c r="E50" s="435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</row>
    <row r="51" spans="1:29" ht="15.75" hidden="1">
      <c r="A51" s="320"/>
      <c r="B51" s="320"/>
      <c r="C51" s="320"/>
      <c r="D51" s="320"/>
      <c r="E51" s="320"/>
      <c r="F51" s="320"/>
      <c r="G51" s="320"/>
      <c r="H51" s="320"/>
      <c r="I51" s="320"/>
      <c r="J51" s="320"/>
      <c r="K51" s="320"/>
      <c r="L51" s="320"/>
      <c r="M51" s="320"/>
      <c r="N51" s="320"/>
      <c r="O51" s="320"/>
      <c r="P51" s="320"/>
      <c r="Q51" s="320"/>
      <c r="R51" s="320"/>
      <c r="S51" s="320"/>
      <c r="T51" s="320"/>
      <c r="U51" s="320"/>
      <c r="V51" s="320"/>
      <c r="W51" s="320"/>
      <c r="X51" s="320"/>
      <c r="Y51" s="320"/>
      <c r="Z51" s="320"/>
      <c r="AA51" s="320"/>
      <c r="AB51" s="320"/>
      <c r="AC51" s="320"/>
    </row>
    <row r="52" spans="1:29" ht="30" hidden="1" customHeight="1">
      <c r="A52" s="435" t="s">
        <v>557</v>
      </c>
      <c r="B52" s="435"/>
      <c r="C52" s="320"/>
      <c r="D52" s="320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</row>
    <row r="53" spans="1:29" ht="15.75" hidden="1">
      <c r="A53" s="353" t="s">
        <v>558</v>
      </c>
      <c r="B53" s="320"/>
      <c r="C53" s="320"/>
      <c r="D53" s="320"/>
      <c r="E53" s="320"/>
      <c r="F53" s="320"/>
      <c r="G53" s="320"/>
      <c r="H53" s="320"/>
      <c r="I53" s="320"/>
      <c r="J53" s="320"/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0"/>
      <c r="V53" s="320"/>
      <c r="W53" s="320"/>
      <c r="X53" s="320"/>
      <c r="Y53" s="320"/>
      <c r="Z53" s="320"/>
      <c r="AA53" s="320"/>
      <c r="AB53" s="320"/>
      <c r="AC53" s="320"/>
    </row>
    <row r="54" spans="1:29" ht="15.75">
      <c r="A54" s="436" t="s">
        <v>554</v>
      </c>
      <c r="B54" s="436"/>
      <c r="C54" s="243">
        <f>C10+C16</f>
        <v>0</v>
      </c>
      <c r="D54" s="243">
        <f t="shared" ref="D54:H54" si="42">D10+D16</f>
        <v>0</v>
      </c>
      <c r="E54" s="243">
        <f t="shared" si="42"/>
        <v>0</v>
      </c>
      <c r="F54" s="244">
        <f>F10+F16</f>
        <v>0</v>
      </c>
      <c r="G54" s="244"/>
      <c r="H54" s="244">
        <f t="shared" si="42"/>
        <v>0</v>
      </c>
      <c r="I54" s="244"/>
      <c r="J54" s="244">
        <f t="shared" ref="J54:AC54" si="43">J10+J16</f>
        <v>0</v>
      </c>
      <c r="K54" s="244"/>
      <c r="L54" s="244">
        <f t="shared" si="43"/>
        <v>0</v>
      </c>
      <c r="M54" s="244"/>
      <c r="N54" s="244">
        <f t="shared" si="43"/>
        <v>0</v>
      </c>
      <c r="O54" s="244"/>
      <c r="P54" s="244">
        <f t="shared" si="43"/>
        <v>0</v>
      </c>
      <c r="Q54" s="244"/>
      <c r="R54" s="244">
        <f t="shared" si="43"/>
        <v>0</v>
      </c>
      <c r="S54" s="244"/>
      <c r="T54" s="244">
        <f t="shared" si="43"/>
        <v>0</v>
      </c>
      <c r="U54" s="244">
        <f t="shared" si="43"/>
        <v>0</v>
      </c>
      <c r="V54" s="244">
        <f t="shared" si="43"/>
        <v>0</v>
      </c>
      <c r="W54" s="244">
        <f t="shared" si="43"/>
        <v>0</v>
      </c>
      <c r="X54" s="244">
        <f t="shared" si="43"/>
        <v>0</v>
      </c>
      <c r="Y54" s="244"/>
      <c r="Z54" s="244">
        <f t="shared" si="43"/>
        <v>0</v>
      </c>
      <c r="AA54" s="244">
        <f t="shared" si="43"/>
        <v>0</v>
      </c>
      <c r="AB54" s="244">
        <f t="shared" si="43"/>
        <v>0</v>
      </c>
      <c r="AC54" s="244">
        <f t="shared" si="43"/>
        <v>0</v>
      </c>
    </row>
    <row r="55" spans="1:29">
      <c r="A55" s="245"/>
      <c r="B55" s="246"/>
      <c r="R55" s="231"/>
      <c r="T55" s="231"/>
    </row>
    <row r="56" spans="1:29" ht="15.75">
      <c r="A56" s="247"/>
      <c r="B56" s="181"/>
      <c r="R56" s="231"/>
      <c r="T56" s="248"/>
      <c r="U56" s="249"/>
      <c r="V56" s="250"/>
      <c r="W56" s="248"/>
      <c r="X56" s="251"/>
    </row>
    <row r="57" spans="1:29" ht="15.75">
      <c r="A57" s="413" t="s">
        <v>500</v>
      </c>
      <c r="B57" s="413"/>
      <c r="R57" s="231"/>
      <c r="T57" s="248"/>
      <c r="U57" s="252"/>
      <c r="V57" s="250"/>
      <c r="W57" s="248"/>
      <c r="X57" s="251"/>
    </row>
    <row r="58" spans="1:29" ht="15" customHeight="1">
      <c r="A58" s="413" t="s">
        <v>501</v>
      </c>
      <c r="B58" s="413"/>
      <c r="C58" s="413"/>
      <c r="D58" s="413"/>
      <c r="R58" s="231"/>
      <c r="T58" s="248"/>
      <c r="U58" s="251"/>
      <c r="V58" s="250"/>
      <c r="W58" s="248"/>
      <c r="X58" s="251"/>
    </row>
    <row r="59" spans="1:29">
      <c r="B59" s="246"/>
      <c r="R59" s="231"/>
      <c r="T59" s="248"/>
      <c r="U59" s="251"/>
      <c r="V59" s="250"/>
      <c r="W59" s="250"/>
      <c r="X59" s="251"/>
    </row>
    <row r="60" spans="1:29" ht="15" customHeight="1">
      <c r="B60" s="246"/>
      <c r="R60" s="231"/>
      <c r="T60" s="248"/>
      <c r="U60" s="251"/>
      <c r="V60" s="251"/>
      <c r="W60" s="251"/>
      <c r="X60" s="251"/>
    </row>
    <row r="61" spans="1:29">
      <c r="B61" s="246"/>
      <c r="R61" s="231"/>
      <c r="T61" s="231"/>
    </row>
    <row r="62" spans="1:29">
      <c r="B62" s="246"/>
      <c r="R62" s="231"/>
      <c r="T62" s="231"/>
    </row>
    <row r="63" spans="1:29">
      <c r="B63" s="246"/>
      <c r="G63" s="251"/>
      <c r="H63" s="251"/>
      <c r="I63" s="251"/>
      <c r="J63" s="251"/>
      <c r="K63" s="251"/>
      <c r="R63" s="231"/>
      <c r="T63" s="231"/>
    </row>
    <row r="64" spans="1:29">
      <c r="B64" s="246"/>
      <c r="G64" s="251"/>
      <c r="H64" s="440"/>
      <c r="I64" s="439"/>
      <c r="J64" s="439"/>
      <c r="K64" s="251"/>
      <c r="R64" s="231"/>
      <c r="T64" s="231"/>
    </row>
    <row r="65" spans="1:20">
      <c r="B65" s="246"/>
      <c r="G65" s="251"/>
      <c r="H65" s="440"/>
      <c r="I65" s="439"/>
      <c r="J65" s="439"/>
      <c r="K65" s="251"/>
      <c r="R65" s="231"/>
      <c r="T65" s="231"/>
    </row>
    <row r="66" spans="1:20">
      <c r="B66" s="246"/>
      <c r="G66" s="251"/>
      <c r="H66" s="251"/>
      <c r="I66" s="251"/>
      <c r="J66" s="251"/>
      <c r="K66" s="251"/>
      <c r="R66" s="231"/>
      <c r="T66" s="231"/>
    </row>
    <row r="67" spans="1:20">
      <c r="B67" s="246"/>
      <c r="R67" s="231"/>
      <c r="T67" s="231"/>
    </row>
    <row r="68" spans="1:20">
      <c r="B68" s="246"/>
      <c r="R68" s="231"/>
      <c r="T68" s="231"/>
    </row>
    <row r="69" spans="1:20">
      <c r="B69" s="246"/>
      <c r="R69" s="231"/>
      <c r="T69" s="231"/>
    </row>
    <row r="70" spans="1:20">
      <c r="B70" s="246"/>
      <c r="R70" s="231"/>
      <c r="T70" s="231"/>
    </row>
    <row r="71" spans="1:20">
      <c r="B71" s="246"/>
      <c r="R71" s="231"/>
      <c r="T71" s="231"/>
    </row>
    <row r="72" spans="1:20">
      <c r="B72" s="246"/>
      <c r="R72" s="231"/>
      <c r="T72" s="231"/>
    </row>
    <row r="73" spans="1:20">
      <c r="B73" s="246"/>
      <c r="R73" s="231"/>
      <c r="T73" s="231"/>
    </row>
    <row r="74" spans="1:20">
      <c r="B74" s="246"/>
      <c r="R74" s="231"/>
      <c r="T74" s="231"/>
    </row>
    <row r="75" spans="1:20">
      <c r="A75" s="246"/>
      <c r="Q75" s="231"/>
      <c r="S75" s="231"/>
    </row>
    <row r="76" spans="1:20">
      <c r="A76" s="246"/>
      <c r="Q76" s="231"/>
      <c r="S76" s="231"/>
    </row>
    <row r="77" spans="1:20">
      <c r="A77" s="246"/>
      <c r="Q77" s="231"/>
      <c r="S77" s="231"/>
    </row>
    <row r="78" spans="1:20">
      <c r="A78" s="246"/>
      <c r="Q78" s="231"/>
      <c r="S78" s="231"/>
    </row>
    <row r="79" spans="1:20">
      <c r="A79" s="246"/>
      <c r="Q79" s="231"/>
      <c r="S79" s="231"/>
    </row>
    <row r="80" spans="1:20">
      <c r="A80" s="246"/>
      <c r="Q80" s="231"/>
      <c r="S80" s="231"/>
    </row>
    <row r="81" spans="1:19">
      <c r="A81" s="246"/>
      <c r="Q81" s="231"/>
      <c r="S81" s="231"/>
    </row>
    <row r="82" spans="1:19">
      <c r="A82" s="246"/>
      <c r="Q82" s="231"/>
      <c r="S82" s="231"/>
    </row>
    <row r="83" spans="1:19">
      <c r="A83" s="246"/>
      <c r="Q83" s="231"/>
      <c r="S83" s="231"/>
    </row>
    <row r="84" spans="1:19">
      <c r="A84" s="246"/>
      <c r="Q84" s="231"/>
      <c r="S84" s="231"/>
    </row>
    <row r="85" spans="1:19">
      <c r="A85" s="246"/>
      <c r="Q85" s="231"/>
      <c r="S85" s="231"/>
    </row>
    <row r="86" spans="1:19">
      <c r="A86" s="246"/>
      <c r="Q86" s="231"/>
      <c r="S86" s="231"/>
    </row>
    <row r="87" spans="1:19">
      <c r="A87" s="246"/>
      <c r="Q87" s="231"/>
      <c r="S87" s="231"/>
    </row>
    <row r="88" spans="1:19">
      <c r="A88" s="246"/>
      <c r="Q88" s="231"/>
      <c r="S88" s="231"/>
    </row>
    <row r="89" spans="1:19">
      <c r="A89" s="246"/>
      <c r="Q89" s="231"/>
      <c r="S89" s="231"/>
    </row>
    <row r="90" spans="1:19">
      <c r="A90" s="246"/>
      <c r="Q90" s="231"/>
      <c r="S90" s="231"/>
    </row>
    <row r="91" spans="1:19">
      <c r="A91" s="246"/>
      <c r="Q91" s="231"/>
      <c r="S91" s="231"/>
    </row>
    <row r="92" spans="1:19">
      <c r="A92" s="246"/>
      <c r="Q92" s="231"/>
      <c r="S92" s="231"/>
    </row>
    <row r="93" spans="1:19">
      <c r="A93" s="246"/>
      <c r="Q93" s="231"/>
      <c r="S93" s="231"/>
    </row>
    <row r="94" spans="1:19">
      <c r="A94" s="246"/>
      <c r="Q94" s="231"/>
      <c r="S94" s="231"/>
    </row>
    <row r="95" spans="1:19">
      <c r="A95" s="246"/>
      <c r="Q95" s="231"/>
      <c r="S95" s="231"/>
    </row>
    <row r="96" spans="1:19">
      <c r="A96" s="246"/>
    </row>
    <row r="97" spans="1:2">
      <c r="A97" s="246"/>
    </row>
    <row r="98" spans="1:2">
      <c r="A98" s="246"/>
    </row>
    <row r="99" spans="1:2">
      <c r="A99" s="246"/>
    </row>
    <row r="100" spans="1:2">
      <c r="A100" s="246"/>
    </row>
    <row r="101" spans="1:2">
      <c r="A101" s="246"/>
    </row>
    <row r="102" spans="1:2">
      <c r="B102" s="246"/>
    </row>
    <row r="103" spans="1:2">
      <c r="B103" s="246"/>
    </row>
    <row r="104" spans="1:2">
      <c r="B104" s="246"/>
    </row>
    <row r="105" spans="1:2">
      <c r="B105" s="246"/>
    </row>
    <row r="106" spans="1:2">
      <c r="B106" s="246"/>
    </row>
    <row r="107" spans="1:2">
      <c r="B107" s="246"/>
    </row>
    <row r="108" spans="1:2">
      <c r="B108" s="246"/>
    </row>
    <row r="109" spans="1:2">
      <c r="B109" s="246"/>
    </row>
    <row r="110" spans="1:2">
      <c r="B110" s="246"/>
    </row>
    <row r="111" spans="1:2">
      <c r="B111" s="246"/>
    </row>
    <row r="112" spans="1:2">
      <c r="B112" s="246"/>
    </row>
    <row r="113" spans="2:2">
      <c r="B113" s="246"/>
    </row>
    <row r="114" spans="2:2">
      <c r="B114" s="246"/>
    </row>
    <row r="115" spans="2:2">
      <c r="B115" s="246"/>
    </row>
    <row r="116" spans="2:2">
      <c r="B116" s="246"/>
    </row>
    <row r="117" spans="2:2">
      <c r="B117" s="246"/>
    </row>
    <row r="118" spans="2:2">
      <c r="B118" s="246"/>
    </row>
    <row r="119" spans="2:2">
      <c r="B119" s="246"/>
    </row>
    <row r="120" spans="2:2">
      <c r="B120" s="246"/>
    </row>
    <row r="121" spans="2:2">
      <c r="B121" s="246"/>
    </row>
    <row r="122" spans="2:2">
      <c r="B122" s="246"/>
    </row>
    <row r="123" spans="2:2">
      <c r="B123" s="246"/>
    </row>
    <row r="124" spans="2:2">
      <c r="B124" s="246"/>
    </row>
    <row r="125" spans="2:2">
      <c r="B125" s="246"/>
    </row>
    <row r="126" spans="2:2">
      <c r="B126" s="246"/>
    </row>
    <row r="127" spans="2:2">
      <c r="B127" s="246"/>
    </row>
    <row r="128" spans="2:2">
      <c r="B128" s="246"/>
    </row>
    <row r="129" spans="2:2">
      <c r="B129" s="246"/>
    </row>
    <row r="130" spans="2:2">
      <c r="B130" s="246"/>
    </row>
    <row r="131" spans="2:2">
      <c r="B131" s="246"/>
    </row>
    <row r="132" spans="2:2">
      <c r="B132" s="246"/>
    </row>
    <row r="133" spans="2:2">
      <c r="B133" s="246"/>
    </row>
    <row r="134" spans="2:2">
      <c r="B134" s="246"/>
    </row>
    <row r="135" spans="2:2">
      <c r="B135" s="246"/>
    </row>
    <row r="136" spans="2:2">
      <c r="B136" s="246"/>
    </row>
    <row r="137" spans="2:2">
      <c r="B137" s="246"/>
    </row>
    <row r="138" spans="2:2">
      <c r="B138" s="246"/>
    </row>
    <row r="139" spans="2:2">
      <c r="B139" s="246"/>
    </row>
    <row r="140" spans="2:2">
      <c r="B140" s="246"/>
    </row>
    <row r="141" spans="2:2">
      <c r="B141" s="246"/>
    </row>
    <row r="142" spans="2:2">
      <c r="B142" s="246"/>
    </row>
    <row r="143" spans="2:2">
      <c r="B143" s="246"/>
    </row>
    <row r="144" spans="2:2">
      <c r="B144" s="246"/>
    </row>
    <row r="145" spans="2:2">
      <c r="B145" s="246"/>
    </row>
    <row r="146" spans="2:2">
      <c r="B146" s="246"/>
    </row>
    <row r="147" spans="2:2">
      <c r="B147" s="246"/>
    </row>
    <row r="148" spans="2:2">
      <c r="B148" s="246"/>
    </row>
    <row r="149" spans="2:2">
      <c r="B149" s="246"/>
    </row>
    <row r="150" spans="2:2">
      <c r="B150" s="246"/>
    </row>
    <row r="151" spans="2:2">
      <c r="B151" s="246"/>
    </row>
    <row r="152" spans="2:2">
      <c r="B152" s="246"/>
    </row>
    <row r="153" spans="2:2">
      <c r="B153" s="246"/>
    </row>
    <row r="154" spans="2:2">
      <c r="B154" s="246"/>
    </row>
    <row r="155" spans="2:2">
      <c r="B155" s="246"/>
    </row>
    <row r="156" spans="2:2">
      <c r="B156" s="246"/>
    </row>
    <row r="157" spans="2:2">
      <c r="B157" s="246"/>
    </row>
    <row r="158" spans="2:2">
      <c r="B158" s="246"/>
    </row>
    <row r="159" spans="2:2">
      <c r="B159" s="246"/>
    </row>
    <row r="160" spans="2:2">
      <c r="B160" s="246"/>
    </row>
    <row r="161" spans="2:2">
      <c r="B161" s="246"/>
    </row>
    <row r="162" spans="2:2">
      <c r="B162" s="246"/>
    </row>
    <row r="163" spans="2:2">
      <c r="B163" s="246"/>
    </row>
    <row r="164" spans="2:2">
      <c r="B164" s="246"/>
    </row>
    <row r="165" spans="2:2">
      <c r="B165" s="246"/>
    </row>
    <row r="166" spans="2:2">
      <c r="B166" s="246"/>
    </row>
    <row r="167" spans="2:2">
      <c r="B167" s="246"/>
    </row>
    <row r="168" spans="2:2">
      <c r="B168" s="246"/>
    </row>
    <row r="169" spans="2:2">
      <c r="B169" s="246"/>
    </row>
    <row r="170" spans="2:2">
      <c r="B170" s="246"/>
    </row>
    <row r="171" spans="2:2">
      <c r="B171" s="246"/>
    </row>
    <row r="172" spans="2:2">
      <c r="B172" s="246"/>
    </row>
    <row r="173" spans="2:2">
      <c r="B173" s="246"/>
    </row>
    <row r="174" spans="2:2">
      <c r="B174" s="246"/>
    </row>
    <row r="175" spans="2:2">
      <c r="B175" s="246"/>
    </row>
    <row r="176" spans="2:2">
      <c r="B176" s="246"/>
    </row>
    <row r="177" spans="2:2">
      <c r="B177" s="246"/>
    </row>
    <row r="178" spans="2:2">
      <c r="B178" s="246"/>
    </row>
    <row r="179" spans="2:2">
      <c r="B179" s="246"/>
    </row>
    <row r="180" spans="2:2">
      <c r="B180" s="246"/>
    </row>
    <row r="181" spans="2:2">
      <c r="B181" s="246"/>
    </row>
    <row r="182" spans="2:2">
      <c r="B182" s="246"/>
    </row>
    <row r="183" spans="2:2">
      <c r="B183" s="246"/>
    </row>
    <row r="184" spans="2:2">
      <c r="B184" s="246"/>
    </row>
    <row r="185" spans="2:2">
      <c r="B185" s="246"/>
    </row>
    <row r="186" spans="2:2">
      <c r="B186" s="246"/>
    </row>
    <row r="187" spans="2:2">
      <c r="B187" s="246"/>
    </row>
    <row r="188" spans="2:2">
      <c r="B188" s="246"/>
    </row>
    <row r="189" spans="2:2">
      <c r="B189" s="246"/>
    </row>
    <row r="190" spans="2:2">
      <c r="B190" s="246"/>
    </row>
    <row r="191" spans="2:2">
      <c r="B191" s="246"/>
    </row>
    <row r="192" spans="2:2">
      <c r="B192" s="246"/>
    </row>
    <row r="193" spans="2:2">
      <c r="B193" s="246"/>
    </row>
    <row r="194" spans="2:2">
      <c r="B194" s="246"/>
    </row>
    <row r="195" spans="2:2">
      <c r="B195" s="246"/>
    </row>
    <row r="196" spans="2:2">
      <c r="B196" s="246"/>
    </row>
    <row r="197" spans="2:2">
      <c r="B197" s="246"/>
    </row>
    <row r="198" spans="2:2">
      <c r="B198" s="246"/>
    </row>
    <row r="199" spans="2:2">
      <c r="B199" s="246"/>
    </row>
    <row r="200" spans="2:2">
      <c r="B200" s="246"/>
    </row>
    <row r="201" spans="2:2">
      <c r="B201" s="246"/>
    </row>
    <row r="202" spans="2:2">
      <c r="B202" s="246"/>
    </row>
    <row r="203" spans="2:2">
      <c r="B203" s="246"/>
    </row>
    <row r="204" spans="2:2">
      <c r="B204" s="246"/>
    </row>
    <row r="205" spans="2:2">
      <c r="B205" s="246"/>
    </row>
    <row r="206" spans="2:2">
      <c r="B206" s="246"/>
    </row>
    <row r="207" spans="2:2">
      <c r="B207" s="246"/>
    </row>
    <row r="208" spans="2:2">
      <c r="B208" s="246"/>
    </row>
    <row r="209" spans="2:2">
      <c r="B209" s="246"/>
    </row>
    <row r="210" spans="2:2">
      <c r="B210" s="246"/>
    </row>
    <row r="211" spans="2:2">
      <c r="B211" s="246"/>
    </row>
    <row r="212" spans="2:2">
      <c r="B212" s="246"/>
    </row>
    <row r="213" spans="2:2">
      <c r="B213" s="246"/>
    </row>
    <row r="214" spans="2:2">
      <c r="B214" s="246"/>
    </row>
    <row r="215" spans="2:2">
      <c r="B215" s="246"/>
    </row>
    <row r="216" spans="2:2">
      <c r="B216" s="246"/>
    </row>
    <row r="217" spans="2:2">
      <c r="B217" s="246"/>
    </row>
    <row r="218" spans="2:2">
      <c r="B218" s="246"/>
    </row>
    <row r="219" spans="2:2">
      <c r="B219" s="246"/>
    </row>
    <row r="220" spans="2:2">
      <c r="B220" s="246"/>
    </row>
    <row r="221" spans="2:2">
      <c r="B221" s="246"/>
    </row>
    <row r="222" spans="2:2">
      <c r="B222" s="246"/>
    </row>
    <row r="223" spans="2:2">
      <c r="B223" s="246"/>
    </row>
    <row r="224" spans="2:2">
      <c r="B224" s="246"/>
    </row>
    <row r="225" spans="2:2">
      <c r="B225" s="246"/>
    </row>
    <row r="226" spans="2:2">
      <c r="B226" s="246"/>
    </row>
    <row r="227" spans="2:2">
      <c r="B227" s="246"/>
    </row>
    <row r="228" spans="2:2">
      <c r="B228" s="246"/>
    </row>
    <row r="229" spans="2:2">
      <c r="B229" s="246"/>
    </row>
    <row r="230" spans="2:2">
      <c r="B230" s="246"/>
    </row>
    <row r="231" spans="2:2">
      <c r="B231" s="246"/>
    </row>
    <row r="232" spans="2:2">
      <c r="B232" s="246"/>
    </row>
    <row r="233" spans="2:2">
      <c r="B233" s="246"/>
    </row>
    <row r="234" spans="2:2">
      <c r="B234" s="246"/>
    </row>
    <row r="235" spans="2:2">
      <c r="B235" s="246"/>
    </row>
    <row r="236" spans="2:2">
      <c r="B236" s="246"/>
    </row>
    <row r="237" spans="2:2">
      <c r="B237" s="246"/>
    </row>
    <row r="238" spans="2:2">
      <c r="B238" s="246"/>
    </row>
    <row r="239" spans="2:2">
      <c r="B239" s="246"/>
    </row>
    <row r="240" spans="2:2">
      <c r="B240" s="246"/>
    </row>
    <row r="241" spans="2:2">
      <c r="B241" s="246"/>
    </row>
    <row r="242" spans="2:2">
      <c r="B242" s="246"/>
    </row>
    <row r="243" spans="2:2">
      <c r="B243" s="246"/>
    </row>
  </sheetData>
  <mergeCells count="41">
    <mergeCell ref="J64:J65"/>
    <mergeCell ref="I7:J7"/>
    <mergeCell ref="K7:L7"/>
    <mergeCell ref="M7:N7"/>
    <mergeCell ref="H64:H65"/>
    <mergeCell ref="I64:I65"/>
    <mergeCell ref="AB1:AC1"/>
    <mergeCell ref="A37:A41"/>
    <mergeCell ref="A50:E50"/>
    <mergeCell ref="A52:B52"/>
    <mergeCell ref="A54:B54"/>
    <mergeCell ref="Y6:Z7"/>
    <mergeCell ref="AA6:AA8"/>
    <mergeCell ref="AB6:AB8"/>
    <mergeCell ref="AC6:AC8"/>
    <mergeCell ref="C7:C8"/>
    <mergeCell ref="D7:D8"/>
    <mergeCell ref="E7:E8"/>
    <mergeCell ref="O6:P7"/>
    <mergeCell ref="Q6:R7"/>
    <mergeCell ref="S6:T7"/>
    <mergeCell ref="F3:T3"/>
    <mergeCell ref="F4:T4"/>
    <mergeCell ref="A57:B57"/>
    <mergeCell ref="A58:D58"/>
    <mergeCell ref="A11:A16"/>
    <mergeCell ref="A18:A20"/>
    <mergeCell ref="A22:A29"/>
    <mergeCell ref="A30:A34"/>
    <mergeCell ref="A35:A36"/>
    <mergeCell ref="I6:N6"/>
    <mergeCell ref="Y5:AC5"/>
    <mergeCell ref="A6:A8"/>
    <mergeCell ref="B6:B8"/>
    <mergeCell ref="C6:E6"/>
    <mergeCell ref="F6:F8"/>
    <mergeCell ref="G6:G8"/>
    <mergeCell ref="H6:H8"/>
    <mergeCell ref="U6:U8"/>
    <mergeCell ref="W6:W8"/>
    <mergeCell ref="X6:X8"/>
  </mergeCells>
  <pageMargins left="0.59055118110236227" right="0" top="0.19685039370078741" bottom="0" header="0.31496062992125984" footer="0.31496062992125984"/>
  <pageSetup paperSize="9" scale="35" orientation="landscape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24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3" sqref="A3"/>
    </sheetView>
  </sheetViews>
  <sheetFormatPr defaultRowHeight="15"/>
  <cols>
    <col min="1" max="1" width="15.28515625" style="219" customWidth="1"/>
    <col min="2" max="2" width="20.7109375" style="219" customWidth="1"/>
    <col min="3" max="3" width="10.85546875" style="219" customWidth="1"/>
    <col min="4" max="4" width="12.85546875" style="219" customWidth="1"/>
    <col min="5" max="5" width="11.5703125" style="219" customWidth="1"/>
    <col min="6" max="6" width="13.85546875" style="219" customWidth="1"/>
    <col min="7" max="7" width="7.42578125" style="219" customWidth="1"/>
    <col min="8" max="8" width="14.5703125" style="219" customWidth="1"/>
    <col min="9" max="9" width="7.28515625" style="219" customWidth="1"/>
    <col min="10" max="11" width="12.7109375" style="219" customWidth="1"/>
    <col min="12" max="12" width="17.7109375" style="219" customWidth="1"/>
    <col min="13" max="13" width="7.28515625" style="317" customWidth="1"/>
    <col min="14" max="14" width="17.7109375" style="317" customWidth="1"/>
    <col min="15" max="15" width="7.140625" style="317" customWidth="1"/>
    <col min="16" max="16" width="17.7109375" style="317" customWidth="1"/>
    <col min="17" max="17" width="6.42578125" style="317" customWidth="1"/>
    <col min="18" max="18" width="17.7109375" style="317" customWidth="1"/>
    <col min="19" max="19" width="6.7109375" style="219" customWidth="1"/>
    <col min="20" max="20" width="18.7109375" style="219" customWidth="1"/>
    <col min="21" max="21" width="6.42578125" style="219" customWidth="1"/>
    <col min="22" max="22" width="14.42578125" style="219" customWidth="1"/>
    <col min="23" max="23" width="7.42578125" style="219" customWidth="1"/>
    <col min="24" max="24" width="14.5703125" style="219" customWidth="1"/>
    <col min="25" max="25" width="19" style="219" customWidth="1"/>
    <col min="26" max="26" width="14.5703125" style="253" customWidth="1"/>
    <col min="27" max="27" width="19.42578125" style="219" customWidth="1"/>
    <col min="28" max="28" width="19" style="219" customWidth="1"/>
    <col min="29" max="29" width="7.28515625" style="219" customWidth="1"/>
    <col min="30" max="30" width="16.140625" style="253" customWidth="1"/>
    <col min="31" max="33" width="18.42578125" style="219" customWidth="1"/>
    <col min="34" max="34" width="9.140625" style="219"/>
    <col min="35" max="35" width="18.42578125" style="219" hidden="1" customWidth="1"/>
    <col min="36" max="36" width="17.42578125" style="219" customWidth="1"/>
    <col min="37" max="46" width="9.140625" style="219"/>
    <col min="47" max="16384" width="9.140625" style="221"/>
  </cols>
  <sheetData>
    <row r="1" spans="1:46">
      <c r="AE1" s="446" t="s">
        <v>592</v>
      </c>
      <c r="AF1" s="446"/>
    </row>
    <row r="2" spans="1:46" ht="23.25" customHeight="1">
      <c r="A2" s="453" t="s">
        <v>647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X2" s="453"/>
      <c r="Y2" s="453"/>
    </row>
    <row r="3" spans="1:46">
      <c r="G3" s="454"/>
      <c r="H3" s="454"/>
      <c r="I3" s="454"/>
      <c r="J3" s="454"/>
      <c r="K3" s="254"/>
      <c r="AF3" s="220" t="s">
        <v>559</v>
      </c>
    </row>
    <row r="5" spans="1:46" s="223" customFormat="1" ht="15" customHeight="1">
      <c r="A5" s="427" t="s">
        <v>508</v>
      </c>
      <c r="B5" s="427" t="s">
        <v>509</v>
      </c>
      <c r="C5" s="456" t="s">
        <v>560</v>
      </c>
      <c r="D5" s="457"/>
      <c r="E5" s="457"/>
      <c r="F5" s="464" t="s">
        <v>511</v>
      </c>
      <c r="G5" s="430" t="s">
        <v>561</v>
      </c>
      <c r="H5" s="429" t="s">
        <v>513</v>
      </c>
      <c r="I5" s="455" t="s">
        <v>604</v>
      </c>
      <c r="J5" s="455"/>
      <c r="K5" s="441" t="s">
        <v>562</v>
      </c>
      <c r="L5" s="428" t="s">
        <v>563</v>
      </c>
      <c r="M5" s="456" t="s">
        <v>579</v>
      </c>
      <c r="N5" s="457"/>
      <c r="O5" s="457"/>
      <c r="P5" s="457"/>
      <c r="Q5" s="457"/>
      <c r="R5" s="458"/>
      <c r="S5" s="428" t="s">
        <v>578</v>
      </c>
      <c r="T5" s="428"/>
      <c r="U5" s="428" t="s">
        <v>515</v>
      </c>
      <c r="V5" s="428"/>
      <c r="W5" s="428" t="s">
        <v>516</v>
      </c>
      <c r="X5" s="428"/>
      <c r="Y5" s="441" t="s">
        <v>564</v>
      </c>
      <c r="Z5" s="444" t="s">
        <v>565</v>
      </c>
      <c r="AA5" s="428" t="s">
        <v>566</v>
      </c>
      <c r="AB5" s="441" t="s">
        <v>520</v>
      </c>
      <c r="AC5" s="428" t="s">
        <v>637</v>
      </c>
      <c r="AD5" s="428"/>
      <c r="AE5" s="450" t="s">
        <v>567</v>
      </c>
      <c r="AF5" s="450" t="s">
        <v>568</v>
      </c>
      <c r="AG5" s="447" t="s">
        <v>420</v>
      </c>
      <c r="AH5" s="222"/>
      <c r="AI5" s="450" t="s">
        <v>569</v>
      </c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</row>
    <row r="6" spans="1:46" s="223" customFormat="1" ht="66" customHeight="1">
      <c r="A6" s="427"/>
      <c r="B6" s="427"/>
      <c r="C6" s="451" t="s">
        <v>467</v>
      </c>
      <c r="D6" s="451" t="s">
        <v>469</v>
      </c>
      <c r="E6" s="451" t="s">
        <v>468</v>
      </c>
      <c r="F6" s="464"/>
      <c r="G6" s="430"/>
      <c r="H6" s="429"/>
      <c r="I6" s="455"/>
      <c r="J6" s="455"/>
      <c r="K6" s="442"/>
      <c r="L6" s="428"/>
      <c r="M6" s="429" t="s">
        <v>635</v>
      </c>
      <c r="N6" s="429"/>
      <c r="O6" s="429" t="s">
        <v>633</v>
      </c>
      <c r="P6" s="429"/>
      <c r="Q6" s="429" t="s">
        <v>634</v>
      </c>
      <c r="R6" s="429"/>
      <c r="S6" s="428"/>
      <c r="T6" s="428"/>
      <c r="U6" s="428"/>
      <c r="V6" s="428"/>
      <c r="W6" s="428"/>
      <c r="X6" s="428"/>
      <c r="Y6" s="442"/>
      <c r="Z6" s="445"/>
      <c r="AA6" s="428"/>
      <c r="AB6" s="442"/>
      <c r="AC6" s="428"/>
      <c r="AD6" s="428"/>
      <c r="AE6" s="450"/>
      <c r="AF6" s="450"/>
      <c r="AG6" s="448"/>
      <c r="AH6" s="222"/>
      <c r="AI6" s="450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</row>
    <row r="7" spans="1:46" s="223" customFormat="1" ht="40.5" customHeight="1">
      <c r="A7" s="427"/>
      <c r="B7" s="427"/>
      <c r="C7" s="452"/>
      <c r="D7" s="452"/>
      <c r="E7" s="452"/>
      <c r="F7" s="464"/>
      <c r="G7" s="430"/>
      <c r="H7" s="429"/>
      <c r="I7" s="354" t="s">
        <v>570</v>
      </c>
      <c r="J7" s="318" t="s">
        <v>236</v>
      </c>
      <c r="K7" s="443"/>
      <c r="L7" s="428"/>
      <c r="M7" s="319" t="s">
        <v>231</v>
      </c>
      <c r="N7" s="319" t="s">
        <v>236</v>
      </c>
      <c r="O7" s="319" t="s">
        <v>231</v>
      </c>
      <c r="P7" s="319" t="s">
        <v>236</v>
      </c>
      <c r="Q7" s="319" t="s">
        <v>231</v>
      </c>
      <c r="R7" s="319" t="s">
        <v>236</v>
      </c>
      <c r="S7" s="318" t="s">
        <v>231</v>
      </c>
      <c r="T7" s="318" t="s">
        <v>236</v>
      </c>
      <c r="U7" s="318" t="s">
        <v>231</v>
      </c>
      <c r="V7" s="318" t="s">
        <v>236</v>
      </c>
      <c r="W7" s="318" t="s">
        <v>231</v>
      </c>
      <c r="X7" s="318" t="s">
        <v>236</v>
      </c>
      <c r="Y7" s="443"/>
      <c r="Z7" s="355"/>
      <c r="AA7" s="428"/>
      <c r="AB7" s="443"/>
      <c r="AC7" s="357" t="s">
        <v>571</v>
      </c>
      <c r="AD7" s="356" t="s">
        <v>236</v>
      </c>
      <c r="AE7" s="450"/>
      <c r="AF7" s="450"/>
      <c r="AG7" s="449"/>
      <c r="AH7" s="222"/>
      <c r="AI7" s="450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</row>
    <row r="8" spans="1:46" ht="30.75" customHeight="1">
      <c r="A8" s="256" t="s">
        <v>572</v>
      </c>
      <c r="B8" s="255"/>
      <c r="C8" s="257"/>
      <c r="D8" s="257"/>
      <c r="E8" s="257"/>
      <c r="F8" s="257"/>
      <c r="G8" s="258"/>
      <c r="H8" s="257">
        <f>F8*G8</f>
        <v>0</v>
      </c>
      <c r="I8" s="257"/>
      <c r="J8" s="257">
        <f>H8*I8</f>
        <v>0</v>
      </c>
      <c r="K8" s="257"/>
      <c r="L8" s="257">
        <f>H8+J8+K8</f>
        <v>0</v>
      </c>
      <c r="M8" s="257"/>
      <c r="N8" s="257"/>
      <c r="O8" s="257"/>
      <c r="P8" s="257">
        <f>L8*O8</f>
        <v>0</v>
      </c>
      <c r="Q8" s="257"/>
      <c r="R8" s="257">
        <f>L8*Q8</f>
        <v>0</v>
      </c>
      <c r="S8" s="257">
        <v>0.2</v>
      </c>
      <c r="T8" s="259">
        <f>(L8+N8+P8+R8)*S8</f>
        <v>0</v>
      </c>
      <c r="U8" s="258">
        <v>0.7</v>
      </c>
      <c r="V8" s="257">
        <f>L8*U8</f>
        <v>0</v>
      </c>
      <c r="W8" s="258">
        <v>0.5</v>
      </c>
      <c r="X8" s="257">
        <f>L8*W8</f>
        <v>0</v>
      </c>
      <c r="Y8" s="257">
        <f>(L8+N8+P8+R8+T8+V8+X8)</f>
        <v>0</v>
      </c>
      <c r="Z8" s="257">
        <f>IF(($Z$7*1-Y8)&lt;0,0,$Z$7*1-Y8)</f>
        <v>0</v>
      </c>
      <c r="AA8" s="257">
        <f>(Y8+Z8)</f>
        <v>0</v>
      </c>
      <c r="AB8" s="257">
        <f>AA8*12*D8</f>
        <v>0</v>
      </c>
      <c r="AC8" s="259">
        <v>0.1</v>
      </c>
      <c r="AD8" s="257">
        <f>(L8*2.2)*E8*AC8*12</f>
        <v>0</v>
      </c>
      <c r="AE8" s="259">
        <f>AB8+AD8</f>
        <v>0</v>
      </c>
      <c r="AF8" s="259">
        <f>AE8*30.2%</f>
        <v>0</v>
      </c>
      <c r="AG8" s="259">
        <f>AE8+AF8</f>
        <v>0</v>
      </c>
      <c r="AI8" s="259" t="e">
        <f>AE8/#REF!/12</f>
        <v>#REF!</v>
      </c>
    </row>
    <row r="9" spans="1:46" ht="31.5" customHeight="1">
      <c r="A9" s="463" t="s">
        <v>573</v>
      </c>
      <c r="B9" s="255"/>
      <c r="C9" s="257"/>
      <c r="D9" s="257"/>
      <c r="E9" s="257"/>
      <c r="F9" s="257"/>
      <c r="G9" s="258"/>
      <c r="H9" s="257">
        <f>F9*G9</f>
        <v>0</v>
      </c>
      <c r="I9" s="257"/>
      <c r="J9" s="257">
        <f>H9*I9</f>
        <v>0</v>
      </c>
      <c r="K9" s="257"/>
      <c r="L9" s="257">
        <f>H9+J9+K9</f>
        <v>0</v>
      </c>
      <c r="M9" s="257"/>
      <c r="N9" s="257"/>
      <c r="O9" s="257"/>
      <c r="P9" s="257">
        <f t="shared" ref="P9:P35" si="0">L9*O9</f>
        <v>0</v>
      </c>
      <c r="Q9" s="257"/>
      <c r="R9" s="257">
        <f t="shared" ref="R9:R35" si="1">L9*Q9</f>
        <v>0</v>
      </c>
      <c r="S9" s="257">
        <v>0.2</v>
      </c>
      <c r="T9" s="259">
        <f t="shared" ref="T9:T35" si="2">(L9+N9+P9+R9)*S9</f>
        <v>0</v>
      </c>
      <c r="U9" s="258">
        <v>0.7</v>
      </c>
      <c r="V9" s="257">
        <f t="shared" ref="V9:V35" si="3">L9*U9</f>
        <v>0</v>
      </c>
      <c r="W9" s="258">
        <v>0.5</v>
      </c>
      <c r="X9" s="257">
        <f t="shared" ref="X9:X35" si="4">L9*W9</f>
        <v>0</v>
      </c>
      <c r="Y9" s="257">
        <f t="shared" ref="Y9:Y35" si="5">(L9+N9+P9+R9+T9+V9+X9)</f>
        <v>0</v>
      </c>
      <c r="Z9" s="257">
        <f t="shared" ref="Z9:Z35" si="6">IF(($Z$7*1-Y9)&lt;0,0,$Z$7*1-Y9)</f>
        <v>0</v>
      </c>
      <c r="AA9" s="257">
        <f t="shared" ref="AA9:AA35" si="7">(Y9+Z9)</f>
        <v>0</v>
      </c>
      <c r="AB9" s="257">
        <f t="shared" ref="AB9:AB35" si="8">AA9*12*D9</f>
        <v>0</v>
      </c>
      <c r="AC9" s="259">
        <v>0.1</v>
      </c>
      <c r="AD9" s="257">
        <f t="shared" ref="AD9:AD35" si="9">(L9*2.2)*E9*AC9*12</f>
        <v>0</v>
      </c>
      <c r="AE9" s="259">
        <f t="shared" ref="AE9:AE35" si="10">AB9+AD9</f>
        <v>0</v>
      </c>
      <c r="AF9" s="259">
        <f t="shared" ref="AF9:AF35" si="11">AE9*30.2%</f>
        <v>0</v>
      </c>
      <c r="AG9" s="259">
        <f t="shared" ref="AG9:AG35" si="12">AE9+AF9</f>
        <v>0</v>
      </c>
      <c r="AI9" s="259" t="e">
        <f>AE9/#REF!/12</f>
        <v>#REF!</v>
      </c>
    </row>
    <row r="10" spans="1:46" ht="31.5" customHeight="1">
      <c r="A10" s="463"/>
      <c r="B10" s="255"/>
      <c r="C10" s="257"/>
      <c r="D10" s="257"/>
      <c r="E10" s="257"/>
      <c r="F10" s="257"/>
      <c r="G10" s="258"/>
      <c r="H10" s="257">
        <f>F10*G10</f>
        <v>0</v>
      </c>
      <c r="I10" s="257"/>
      <c r="J10" s="257">
        <f>H10*I10</f>
        <v>0</v>
      </c>
      <c r="K10" s="257"/>
      <c r="L10" s="257">
        <f>H10+J10+K10</f>
        <v>0</v>
      </c>
      <c r="M10" s="257"/>
      <c r="N10" s="257"/>
      <c r="O10" s="257"/>
      <c r="P10" s="257">
        <f t="shared" si="0"/>
        <v>0</v>
      </c>
      <c r="Q10" s="257"/>
      <c r="R10" s="257">
        <f t="shared" si="1"/>
        <v>0</v>
      </c>
      <c r="S10" s="257">
        <v>0.2</v>
      </c>
      <c r="T10" s="259">
        <f t="shared" si="2"/>
        <v>0</v>
      </c>
      <c r="U10" s="258">
        <v>0.7</v>
      </c>
      <c r="V10" s="257">
        <f t="shared" si="3"/>
        <v>0</v>
      </c>
      <c r="W10" s="258">
        <v>0.5</v>
      </c>
      <c r="X10" s="257">
        <f t="shared" si="4"/>
        <v>0</v>
      </c>
      <c r="Y10" s="257">
        <f t="shared" si="5"/>
        <v>0</v>
      </c>
      <c r="Z10" s="257">
        <f t="shared" si="6"/>
        <v>0</v>
      </c>
      <c r="AA10" s="257">
        <f t="shared" si="7"/>
        <v>0</v>
      </c>
      <c r="AB10" s="257">
        <f t="shared" si="8"/>
        <v>0</v>
      </c>
      <c r="AC10" s="259">
        <v>0.1</v>
      </c>
      <c r="AD10" s="257">
        <f t="shared" si="9"/>
        <v>0</v>
      </c>
      <c r="AE10" s="259">
        <f t="shared" si="10"/>
        <v>0</v>
      </c>
      <c r="AF10" s="259">
        <f t="shared" si="11"/>
        <v>0</v>
      </c>
      <c r="AG10" s="259">
        <f t="shared" si="12"/>
        <v>0</v>
      </c>
      <c r="AI10" s="259" t="e">
        <f>AE10/#REF!/12</f>
        <v>#REF!</v>
      </c>
    </row>
    <row r="11" spans="1:46" ht="31.5" customHeight="1">
      <c r="A11" s="463"/>
      <c r="B11" s="255"/>
      <c r="C11" s="257"/>
      <c r="D11" s="257"/>
      <c r="E11" s="257"/>
      <c r="F11" s="257"/>
      <c r="G11" s="258"/>
      <c r="H11" s="257">
        <f>F11*G11</f>
        <v>0</v>
      </c>
      <c r="I11" s="257"/>
      <c r="J11" s="257">
        <f>H11*I11</f>
        <v>0</v>
      </c>
      <c r="K11" s="257"/>
      <c r="L11" s="257">
        <f>H11+J11+K11</f>
        <v>0</v>
      </c>
      <c r="M11" s="257"/>
      <c r="N11" s="257"/>
      <c r="O11" s="257"/>
      <c r="P11" s="257">
        <f t="shared" si="0"/>
        <v>0</v>
      </c>
      <c r="Q11" s="257"/>
      <c r="R11" s="257">
        <f t="shared" si="1"/>
        <v>0</v>
      </c>
      <c r="S11" s="257">
        <v>0.2</v>
      </c>
      <c r="T11" s="259">
        <f t="shared" si="2"/>
        <v>0</v>
      </c>
      <c r="U11" s="258">
        <v>0.7</v>
      </c>
      <c r="V11" s="257">
        <f t="shared" si="3"/>
        <v>0</v>
      </c>
      <c r="W11" s="258">
        <v>0.5</v>
      </c>
      <c r="X11" s="257">
        <f t="shared" si="4"/>
        <v>0</v>
      </c>
      <c r="Y11" s="257">
        <f t="shared" si="5"/>
        <v>0</v>
      </c>
      <c r="Z11" s="257">
        <f t="shared" si="6"/>
        <v>0</v>
      </c>
      <c r="AA11" s="257">
        <f t="shared" si="7"/>
        <v>0</v>
      </c>
      <c r="AB11" s="257">
        <f t="shared" si="8"/>
        <v>0</v>
      </c>
      <c r="AC11" s="259">
        <v>0.1</v>
      </c>
      <c r="AD11" s="257">
        <f t="shared" si="9"/>
        <v>0</v>
      </c>
      <c r="AE11" s="259">
        <f t="shared" si="10"/>
        <v>0</v>
      </c>
      <c r="AF11" s="259">
        <f t="shared" si="11"/>
        <v>0</v>
      </c>
      <c r="AG11" s="259">
        <f t="shared" si="12"/>
        <v>0</v>
      </c>
      <c r="AI11" s="259" t="e">
        <f>AE11/#REF!/12</f>
        <v>#REF!</v>
      </c>
    </row>
    <row r="12" spans="1:46" ht="22.5" customHeight="1">
      <c r="A12" s="463"/>
      <c r="B12" s="255"/>
      <c r="C12" s="257"/>
      <c r="D12" s="257"/>
      <c r="E12" s="257"/>
      <c r="F12" s="257"/>
      <c r="G12" s="258"/>
      <c r="H12" s="257">
        <f>F12*G12</f>
        <v>0</v>
      </c>
      <c r="I12" s="257"/>
      <c r="J12" s="257">
        <f>H12*I12</f>
        <v>0</v>
      </c>
      <c r="K12" s="257"/>
      <c r="L12" s="257">
        <f>H12+J12+K12</f>
        <v>0</v>
      </c>
      <c r="M12" s="257"/>
      <c r="N12" s="257"/>
      <c r="O12" s="257"/>
      <c r="P12" s="257">
        <f t="shared" si="0"/>
        <v>0</v>
      </c>
      <c r="Q12" s="257"/>
      <c r="R12" s="257">
        <f t="shared" si="1"/>
        <v>0</v>
      </c>
      <c r="S12" s="257">
        <v>0.2</v>
      </c>
      <c r="T12" s="259">
        <f t="shared" si="2"/>
        <v>0</v>
      </c>
      <c r="U12" s="258">
        <v>0.7</v>
      </c>
      <c r="V12" s="257">
        <f t="shared" si="3"/>
        <v>0</v>
      </c>
      <c r="W12" s="258">
        <v>0.5</v>
      </c>
      <c r="X12" s="257">
        <f t="shared" si="4"/>
        <v>0</v>
      </c>
      <c r="Y12" s="257">
        <f t="shared" si="5"/>
        <v>0</v>
      </c>
      <c r="Z12" s="257">
        <f t="shared" si="6"/>
        <v>0</v>
      </c>
      <c r="AA12" s="257">
        <f t="shared" si="7"/>
        <v>0</v>
      </c>
      <c r="AB12" s="257">
        <f t="shared" si="8"/>
        <v>0</v>
      </c>
      <c r="AC12" s="259">
        <v>0.1</v>
      </c>
      <c r="AD12" s="257">
        <f t="shared" si="9"/>
        <v>0</v>
      </c>
      <c r="AE12" s="259">
        <f t="shared" si="10"/>
        <v>0</v>
      </c>
      <c r="AF12" s="259">
        <f t="shared" si="11"/>
        <v>0</v>
      </c>
      <c r="AG12" s="259">
        <f t="shared" si="12"/>
        <v>0</v>
      </c>
      <c r="AI12" s="259" t="e">
        <f>AE12/#REF!/12</f>
        <v>#REF!</v>
      </c>
    </row>
    <row r="13" spans="1:46" s="264" customFormat="1">
      <c r="A13" s="463"/>
      <c r="B13" s="260" t="s">
        <v>290</v>
      </c>
      <c r="C13" s="261">
        <f>SUM(C9:C12)</f>
        <v>0</v>
      </c>
      <c r="D13" s="261">
        <f>SUM(D9:D12)</f>
        <v>0</v>
      </c>
      <c r="E13" s="261">
        <f>SUM(E9:E12)</f>
        <v>0</v>
      </c>
      <c r="F13" s="261">
        <f>SUM(F9:F12)</f>
        <v>0</v>
      </c>
      <c r="G13" s="261"/>
      <c r="H13" s="261">
        <f t="shared" ref="H13:J13" si="13">SUM(H9:H12)</f>
        <v>0</v>
      </c>
      <c r="I13" s="261"/>
      <c r="J13" s="261">
        <f t="shared" si="13"/>
        <v>0</v>
      </c>
      <c r="K13" s="261">
        <f>SUM(K9:K12)</f>
        <v>0</v>
      </c>
      <c r="L13" s="261">
        <f t="shared" ref="L13:AG13" si="14">SUM(L9:L12)</f>
        <v>0</v>
      </c>
      <c r="M13" s="261" t="s">
        <v>96</v>
      </c>
      <c r="N13" s="261">
        <f t="shared" si="14"/>
        <v>0</v>
      </c>
      <c r="O13" s="261" t="s">
        <v>96</v>
      </c>
      <c r="P13" s="261">
        <f t="shared" si="14"/>
        <v>0</v>
      </c>
      <c r="Q13" s="261" t="s">
        <v>96</v>
      </c>
      <c r="R13" s="261">
        <f t="shared" si="14"/>
        <v>0</v>
      </c>
      <c r="S13" s="261" t="s">
        <v>96</v>
      </c>
      <c r="T13" s="261">
        <f t="shared" si="14"/>
        <v>0</v>
      </c>
      <c r="U13" s="261" t="s">
        <v>96</v>
      </c>
      <c r="V13" s="261">
        <f t="shared" si="14"/>
        <v>0</v>
      </c>
      <c r="W13" s="261" t="s">
        <v>96</v>
      </c>
      <c r="X13" s="261">
        <f t="shared" si="14"/>
        <v>0</v>
      </c>
      <c r="Y13" s="261">
        <f t="shared" si="14"/>
        <v>0</v>
      </c>
      <c r="Z13" s="261">
        <f t="shared" si="14"/>
        <v>0</v>
      </c>
      <c r="AA13" s="261">
        <f t="shared" si="14"/>
        <v>0</v>
      </c>
      <c r="AB13" s="261">
        <f t="shared" si="14"/>
        <v>0</v>
      </c>
      <c r="AC13" s="261" t="s">
        <v>96</v>
      </c>
      <c r="AD13" s="261">
        <f t="shared" si="14"/>
        <v>0</v>
      </c>
      <c r="AE13" s="261">
        <f t="shared" si="14"/>
        <v>0</v>
      </c>
      <c r="AF13" s="261">
        <f t="shared" si="14"/>
        <v>0</v>
      </c>
      <c r="AG13" s="261">
        <f t="shared" si="14"/>
        <v>0</v>
      </c>
      <c r="AH13" s="262"/>
      <c r="AI13" s="263" t="e">
        <f>AE13/#REF!/12</f>
        <v>#REF!</v>
      </c>
      <c r="AJ13" s="262"/>
      <c r="AK13" s="262"/>
      <c r="AL13" s="262"/>
      <c r="AM13" s="262"/>
      <c r="AN13" s="262"/>
      <c r="AO13" s="262"/>
      <c r="AP13" s="262"/>
      <c r="AQ13" s="262"/>
      <c r="AR13" s="262"/>
      <c r="AS13" s="262"/>
      <c r="AT13" s="262"/>
    </row>
    <row r="14" spans="1:46" s="266" customFormat="1" ht="20.25" customHeight="1">
      <c r="A14" s="459" t="s">
        <v>574</v>
      </c>
      <c r="B14" s="255"/>
      <c r="C14" s="257"/>
      <c r="D14" s="257"/>
      <c r="E14" s="257"/>
      <c r="F14" s="257"/>
      <c r="G14" s="257"/>
      <c r="H14" s="257">
        <f t="shared" ref="H14:H21" si="15">F14*G14</f>
        <v>0</v>
      </c>
      <c r="I14" s="259"/>
      <c r="J14" s="259">
        <f t="shared" ref="J14:J21" si="16">H14*I14</f>
        <v>0</v>
      </c>
      <c r="K14" s="257"/>
      <c r="L14" s="257">
        <f>F14*E14</f>
        <v>0</v>
      </c>
      <c r="M14" s="257"/>
      <c r="N14" s="257"/>
      <c r="O14" s="257"/>
      <c r="P14" s="257">
        <f t="shared" si="0"/>
        <v>0</v>
      </c>
      <c r="Q14" s="257"/>
      <c r="R14" s="257">
        <f t="shared" si="1"/>
        <v>0</v>
      </c>
      <c r="S14" s="257">
        <v>0.2</v>
      </c>
      <c r="T14" s="259">
        <f t="shared" si="2"/>
        <v>0</v>
      </c>
      <c r="U14" s="258">
        <v>0.7</v>
      </c>
      <c r="V14" s="257">
        <f t="shared" si="3"/>
        <v>0</v>
      </c>
      <c r="W14" s="258">
        <v>0.5</v>
      </c>
      <c r="X14" s="257">
        <f t="shared" si="4"/>
        <v>0</v>
      </c>
      <c r="Y14" s="257">
        <f t="shared" si="5"/>
        <v>0</v>
      </c>
      <c r="Z14" s="257">
        <f t="shared" si="6"/>
        <v>0</v>
      </c>
      <c r="AA14" s="257">
        <f t="shared" si="7"/>
        <v>0</v>
      </c>
      <c r="AB14" s="257">
        <f t="shared" si="8"/>
        <v>0</v>
      </c>
      <c r="AC14" s="259">
        <v>0.1</v>
      </c>
      <c r="AD14" s="257">
        <f t="shared" si="9"/>
        <v>0</v>
      </c>
      <c r="AE14" s="259">
        <f t="shared" si="10"/>
        <v>0</v>
      </c>
      <c r="AF14" s="259">
        <f t="shared" si="11"/>
        <v>0</v>
      </c>
      <c r="AG14" s="259">
        <f t="shared" si="12"/>
        <v>0</v>
      </c>
      <c r="AH14" s="265"/>
      <c r="AI14" s="259" t="e">
        <f>AE14/#REF!/12</f>
        <v>#REF!</v>
      </c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</row>
    <row r="15" spans="1:46" s="266" customFormat="1" ht="20.25" customHeight="1">
      <c r="A15" s="460"/>
      <c r="B15" s="255"/>
      <c r="C15" s="257"/>
      <c r="D15" s="257"/>
      <c r="E15" s="257"/>
      <c r="F15" s="257"/>
      <c r="G15" s="257"/>
      <c r="H15" s="257">
        <f t="shared" si="15"/>
        <v>0</v>
      </c>
      <c r="I15" s="259"/>
      <c r="J15" s="259">
        <f t="shared" si="16"/>
        <v>0</v>
      </c>
      <c r="K15" s="257"/>
      <c r="L15" s="257">
        <f t="shared" ref="L15:L21" si="17">H15+J15+K15</f>
        <v>0</v>
      </c>
      <c r="M15" s="257"/>
      <c r="N15" s="257"/>
      <c r="O15" s="257"/>
      <c r="P15" s="257">
        <f t="shared" si="0"/>
        <v>0</v>
      </c>
      <c r="Q15" s="257"/>
      <c r="R15" s="257">
        <f t="shared" si="1"/>
        <v>0</v>
      </c>
      <c r="S15" s="257">
        <v>0.2</v>
      </c>
      <c r="T15" s="259">
        <f t="shared" si="2"/>
        <v>0</v>
      </c>
      <c r="U15" s="258">
        <v>0.7</v>
      </c>
      <c r="V15" s="257">
        <f t="shared" si="3"/>
        <v>0</v>
      </c>
      <c r="W15" s="258">
        <v>0.5</v>
      </c>
      <c r="X15" s="257">
        <f t="shared" si="4"/>
        <v>0</v>
      </c>
      <c r="Y15" s="257">
        <f t="shared" si="5"/>
        <v>0</v>
      </c>
      <c r="Z15" s="257">
        <f t="shared" si="6"/>
        <v>0</v>
      </c>
      <c r="AA15" s="257">
        <f t="shared" si="7"/>
        <v>0</v>
      </c>
      <c r="AB15" s="257">
        <f t="shared" si="8"/>
        <v>0</v>
      </c>
      <c r="AC15" s="259">
        <v>0.1</v>
      </c>
      <c r="AD15" s="257">
        <f t="shared" si="9"/>
        <v>0</v>
      </c>
      <c r="AE15" s="259">
        <f t="shared" si="10"/>
        <v>0</v>
      </c>
      <c r="AF15" s="259">
        <f t="shared" si="11"/>
        <v>0</v>
      </c>
      <c r="AG15" s="259">
        <f t="shared" si="12"/>
        <v>0</v>
      </c>
      <c r="AH15" s="265"/>
      <c r="AI15" s="259" t="e">
        <f>AE15/#REF!/12</f>
        <v>#REF!</v>
      </c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</row>
    <row r="16" spans="1:46" s="266" customFormat="1" ht="21" customHeight="1">
      <c r="A16" s="460"/>
      <c r="B16" s="267"/>
      <c r="C16" s="257"/>
      <c r="D16" s="257"/>
      <c r="E16" s="257"/>
      <c r="F16" s="257"/>
      <c r="G16" s="257"/>
      <c r="H16" s="257">
        <f t="shared" si="15"/>
        <v>0</v>
      </c>
      <c r="I16" s="257"/>
      <c r="J16" s="259">
        <f t="shared" si="16"/>
        <v>0</v>
      </c>
      <c r="K16" s="257"/>
      <c r="L16" s="257">
        <f t="shared" si="17"/>
        <v>0</v>
      </c>
      <c r="M16" s="257"/>
      <c r="N16" s="257"/>
      <c r="O16" s="257"/>
      <c r="P16" s="257">
        <f t="shared" si="0"/>
        <v>0</v>
      </c>
      <c r="Q16" s="257"/>
      <c r="R16" s="257">
        <f t="shared" si="1"/>
        <v>0</v>
      </c>
      <c r="S16" s="257">
        <v>0.2</v>
      </c>
      <c r="T16" s="259">
        <f t="shared" si="2"/>
        <v>0</v>
      </c>
      <c r="U16" s="258">
        <v>0.7</v>
      </c>
      <c r="V16" s="257">
        <f t="shared" si="3"/>
        <v>0</v>
      </c>
      <c r="W16" s="258">
        <v>0.5</v>
      </c>
      <c r="X16" s="257">
        <f t="shared" si="4"/>
        <v>0</v>
      </c>
      <c r="Y16" s="257">
        <f t="shared" si="5"/>
        <v>0</v>
      </c>
      <c r="Z16" s="257">
        <f t="shared" si="6"/>
        <v>0</v>
      </c>
      <c r="AA16" s="257">
        <f t="shared" si="7"/>
        <v>0</v>
      </c>
      <c r="AB16" s="257">
        <f t="shared" si="8"/>
        <v>0</v>
      </c>
      <c r="AC16" s="259">
        <v>0.1</v>
      </c>
      <c r="AD16" s="257">
        <f t="shared" si="9"/>
        <v>0</v>
      </c>
      <c r="AE16" s="259">
        <f t="shared" si="10"/>
        <v>0</v>
      </c>
      <c r="AF16" s="259">
        <f t="shared" si="11"/>
        <v>0</v>
      </c>
      <c r="AG16" s="259">
        <f t="shared" si="12"/>
        <v>0</v>
      </c>
      <c r="AH16" s="265"/>
      <c r="AI16" s="259" t="e">
        <f>AE16/#REF!/12</f>
        <v>#REF!</v>
      </c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</row>
    <row r="17" spans="1:46" s="266" customFormat="1" ht="29.25" customHeight="1">
      <c r="A17" s="460"/>
      <c r="B17" s="267"/>
      <c r="C17" s="257"/>
      <c r="D17" s="257"/>
      <c r="E17" s="257"/>
      <c r="F17" s="257"/>
      <c r="G17" s="257"/>
      <c r="H17" s="257">
        <f t="shared" si="15"/>
        <v>0</v>
      </c>
      <c r="I17" s="257"/>
      <c r="J17" s="259">
        <f t="shared" si="16"/>
        <v>0</v>
      </c>
      <c r="K17" s="257"/>
      <c r="L17" s="257">
        <f t="shared" si="17"/>
        <v>0</v>
      </c>
      <c r="M17" s="257"/>
      <c r="N17" s="257"/>
      <c r="O17" s="257"/>
      <c r="P17" s="257">
        <f t="shared" si="0"/>
        <v>0</v>
      </c>
      <c r="Q17" s="257"/>
      <c r="R17" s="257">
        <f t="shared" si="1"/>
        <v>0</v>
      </c>
      <c r="S17" s="257">
        <v>0.2</v>
      </c>
      <c r="T17" s="259">
        <f t="shared" si="2"/>
        <v>0</v>
      </c>
      <c r="U17" s="258">
        <v>0.7</v>
      </c>
      <c r="V17" s="257">
        <f t="shared" si="3"/>
        <v>0</v>
      </c>
      <c r="W17" s="258">
        <v>0.5</v>
      </c>
      <c r="X17" s="257">
        <f t="shared" si="4"/>
        <v>0</v>
      </c>
      <c r="Y17" s="257">
        <f t="shared" si="5"/>
        <v>0</v>
      </c>
      <c r="Z17" s="257">
        <f t="shared" si="6"/>
        <v>0</v>
      </c>
      <c r="AA17" s="257">
        <f t="shared" si="7"/>
        <v>0</v>
      </c>
      <c r="AB17" s="257">
        <f t="shared" si="8"/>
        <v>0</v>
      </c>
      <c r="AC17" s="259">
        <v>0.1</v>
      </c>
      <c r="AD17" s="257">
        <f t="shared" si="9"/>
        <v>0</v>
      </c>
      <c r="AE17" s="259">
        <f t="shared" si="10"/>
        <v>0</v>
      </c>
      <c r="AF17" s="259">
        <f t="shared" si="11"/>
        <v>0</v>
      </c>
      <c r="AG17" s="259">
        <f t="shared" si="12"/>
        <v>0</v>
      </c>
      <c r="AH17" s="265"/>
      <c r="AI17" s="259" t="e">
        <f>AE17/#REF!/12</f>
        <v>#REF!</v>
      </c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</row>
    <row r="18" spans="1:46" s="266" customFormat="1" ht="29.25" customHeight="1">
      <c r="A18" s="460"/>
      <c r="B18" s="255"/>
      <c r="C18" s="257"/>
      <c r="D18" s="257"/>
      <c r="E18" s="257"/>
      <c r="F18" s="257"/>
      <c r="G18" s="257"/>
      <c r="H18" s="257">
        <f t="shared" si="15"/>
        <v>0</v>
      </c>
      <c r="I18" s="259"/>
      <c r="J18" s="259">
        <f t="shared" si="16"/>
        <v>0</v>
      </c>
      <c r="K18" s="257"/>
      <c r="L18" s="257">
        <f t="shared" si="17"/>
        <v>0</v>
      </c>
      <c r="M18" s="257"/>
      <c r="N18" s="257"/>
      <c r="O18" s="257"/>
      <c r="P18" s="257">
        <f t="shared" si="0"/>
        <v>0</v>
      </c>
      <c r="Q18" s="257"/>
      <c r="R18" s="257">
        <f t="shared" si="1"/>
        <v>0</v>
      </c>
      <c r="S18" s="257">
        <v>0.2</v>
      </c>
      <c r="T18" s="259">
        <f t="shared" si="2"/>
        <v>0</v>
      </c>
      <c r="U18" s="258">
        <v>0.7</v>
      </c>
      <c r="V18" s="257">
        <f t="shared" si="3"/>
        <v>0</v>
      </c>
      <c r="W18" s="258">
        <v>0.5</v>
      </c>
      <c r="X18" s="257">
        <f t="shared" si="4"/>
        <v>0</v>
      </c>
      <c r="Y18" s="257">
        <f t="shared" si="5"/>
        <v>0</v>
      </c>
      <c r="Z18" s="257">
        <f t="shared" si="6"/>
        <v>0</v>
      </c>
      <c r="AA18" s="257">
        <f t="shared" si="7"/>
        <v>0</v>
      </c>
      <c r="AB18" s="257">
        <f t="shared" si="8"/>
        <v>0</v>
      </c>
      <c r="AC18" s="259">
        <v>0.1</v>
      </c>
      <c r="AD18" s="257">
        <f t="shared" si="9"/>
        <v>0</v>
      </c>
      <c r="AE18" s="259">
        <f t="shared" si="10"/>
        <v>0</v>
      </c>
      <c r="AF18" s="259">
        <f t="shared" si="11"/>
        <v>0</v>
      </c>
      <c r="AG18" s="259">
        <f t="shared" si="12"/>
        <v>0</v>
      </c>
      <c r="AH18" s="265"/>
      <c r="AI18" s="259" t="e">
        <f>AE18/#REF!/12</f>
        <v>#REF!</v>
      </c>
      <c r="AJ18" s="265"/>
      <c r="AK18" s="265"/>
      <c r="AL18" s="265"/>
      <c r="AM18" s="265"/>
      <c r="AN18" s="265"/>
      <c r="AO18" s="265"/>
      <c r="AP18" s="265"/>
      <c r="AQ18" s="265"/>
      <c r="AR18" s="265"/>
      <c r="AS18" s="265"/>
      <c r="AT18" s="265"/>
    </row>
    <row r="19" spans="1:46" s="266" customFormat="1" ht="29.25" customHeight="1">
      <c r="A19" s="460"/>
      <c r="B19" s="255"/>
      <c r="C19" s="257"/>
      <c r="D19" s="257"/>
      <c r="E19" s="257"/>
      <c r="F19" s="257"/>
      <c r="G19" s="257"/>
      <c r="H19" s="257">
        <f t="shared" si="15"/>
        <v>0</v>
      </c>
      <c r="I19" s="259"/>
      <c r="J19" s="259">
        <f t="shared" si="16"/>
        <v>0</v>
      </c>
      <c r="K19" s="257"/>
      <c r="L19" s="257">
        <f t="shared" si="17"/>
        <v>0</v>
      </c>
      <c r="M19" s="257"/>
      <c r="N19" s="257"/>
      <c r="O19" s="257"/>
      <c r="P19" s="257">
        <f t="shared" si="0"/>
        <v>0</v>
      </c>
      <c r="Q19" s="257"/>
      <c r="R19" s="257">
        <f t="shared" si="1"/>
        <v>0</v>
      </c>
      <c r="S19" s="257">
        <v>0.2</v>
      </c>
      <c r="T19" s="259">
        <f t="shared" si="2"/>
        <v>0</v>
      </c>
      <c r="U19" s="258">
        <v>0.7</v>
      </c>
      <c r="V19" s="257">
        <f t="shared" si="3"/>
        <v>0</v>
      </c>
      <c r="W19" s="258">
        <v>0.5</v>
      </c>
      <c r="X19" s="257">
        <f t="shared" si="4"/>
        <v>0</v>
      </c>
      <c r="Y19" s="257">
        <f t="shared" si="5"/>
        <v>0</v>
      </c>
      <c r="Z19" s="257">
        <f t="shared" si="6"/>
        <v>0</v>
      </c>
      <c r="AA19" s="257">
        <f t="shared" si="7"/>
        <v>0</v>
      </c>
      <c r="AB19" s="257">
        <f t="shared" si="8"/>
        <v>0</v>
      </c>
      <c r="AC19" s="259">
        <v>0.1</v>
      </c>
      <c r="AD19" s="257">
        <f t="shared" si="9"/>
        <v>0</v>
      </c>
      <c r="AE19" s="259">
        <f t="shared" si="10"/>
        <v>0</v>
      </c>
      <c r="AF19" s="259">
        <f t="shared" si="11"/>
        <v>0</v>
      </c>
      <c r="AG19" s="259">
        <f t="shared" si="12"/>
        <v>0</v>
      </c>
      <c r="AH19" s="265"/>
      <c r="AI19" s="259" t="e">
        <f>AE19/#REF!/12</f>
        <v>#REF!</v>
      </c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</row>
    <row r="20" spans="1:46" s="266" customFormat="1" ht="29.25" customHeight="1">
      <c r="A20" s="460"/>
      <c r="B20" s="255"/>
      <c r="C20" s="257"/>
      <c r="D20" s="257"/>
      <c r="E20" s="257"/>
      <c r="F20" s="257"/>
      <c r="G20" s="257"/>
      <c r="H20" s="257">
        <f t="shared" si="15"/>
        <v>0</v>
      </c>
      <c r="I20" s="259"/>
      <c r="J20" s="259">
        <f t="shared" si="16"/>
        <v>0</v>
      </c>
      <c r="K20" s="257"/>
      <c r="L20" s="257">
        <f t="shared" si="17"/>
        <v>0</v>
      </c>
      <c r="M20" s="257"/>
      <c r="N20" s="257"/>
      <c r="O20" s="257"/>
      <c r="P20" s="257">
        <f t="shared" si="0"/>
        <v>0</v>
      </c>
      <c r="Q20" s="257"/>
      <c r="R20" s="257">
        <f t="shared" si="1"/>
        <v>0</v>
      </c>
      <c r="S20" s="257">
        <v>0.2</v>
      </c>
      <c r="T20" s="259">
        <f t="shared" si="2"/>
        <v>0</v>
      </c>
      <c r="U20" s="258">
        <v>0.7</v>
      </c>
      <c r="V20" s="257">
        <f t="shared" si="3"/>
        <v>0</v>
      </c>
      <c r="W20" s="258">
        <v>0.5</v>
      </c>
      <c r="X20" s="257">
        <f t="shared" si="4"/>
        <v>0</v>
      </c>
      <c r="Y20" s="257">
        <f t="shared" si="5"/>
        <v>0</v>
      </c>
      <c r="Z20" s="257">
        <f t="shared" si="6"/>
        <v>0</v>
      </c>
      <c r="AA20" s="257">
        <f t="shared" si="7"/>
        <v>0</v>
      </c>
      <c r="AB20" s="257">
        <f t="shared" si="8"/>
        <v>0</v>
      </c>
      <c r="AC20" s="259">
        <v>0.1</v>
      </c>
      <c r="AD20" s="257">
        <f t="shared" si="9"/>
        <v>0</v>
      </c>
      <c r="AE20" s="259">
        <f t="shared" si="10"/>
        <v>0</v>
      </c>
      <c r="AF20" s="259">
        <f t="shared" si="11"/>
        <v>0</v>
      </c>
      <c r="AG20" s="259">
        <f t="shared" si="12"/>
        <v>0</v>
      </c>
      <c r="AH20" s="265"/>
      <c r="AI20" s="259" t="e">
        <f>AE20/#REF!/12</f>
        <v>#REF!</v>
      </c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</row>
    <row r="21" spans="1:46" s="266" customFormat="1" ht="29.25" customHeight="1">
      <c r="A21" s="460"/>
      <c r="B21" s="255"/>
      <c r="C21" s="257"/>
      <c r="D21" s="257"/>
      <c r="E21" s="257"/>
      <c r="F21" s="257"/>
      <c r="G21" s="257"/>
      <c r="H21" s="257">
        <f t="shared" si="15"/>
        <v>0</v>
      </c>
      <c r="I21" s="259"/>
      <c r="J21" s="259">
        <f t="shared" si="16"/>
        <v>0</v>
      </c>
      <c r="K21" s="257"/>
      <c r="L21" s="257">
        <f t="shared" si="17"/>
        <v>0</v>
      </c>
      <c r="M21" s="257"/>
      <c r="N21" s="257"/>
      <c r="O21" s="257"/>
      <c r="P21" s="257">
        <f t="shared" si="0"/>
        <v>0</v>
      </c>
      <c r="Q21" s="257"/>
      <c r="R21" s="257">
        <f t="shared" si="1"/>
        <v>0</v>
      </c>
      <c r="S21" s="257">
        <v>0.2</v>
      </c>
      <c r="T21" s="259">
        <f t="shared" si="2"/>
        <v>0</v>
      </c>
      <c r="U21" s="258">
        <v>0.7</v>
      </c>
      <c r="V21" s="257">
        <f t="shared" si="3"/>
        <v>0</v>
      </c>
      <c r="W21" s="258">
        <v>0.5</v>
      </c>
      <c r="X21" s="257">
        <f t="shared" si="4"/>
        <v>0</v>
      </c>
      <c r="Y21" s="257">
        <f t="shared" si="5"/>
        <v>0</v>
      </c>
      <c r="Z21" s="257">
        <f t="shared" si="6"/>
        <v>0</v>
      </c>
      <c r="AA21" s="257">
        <f t="shared" si="7"/>
        <v>0</v>
      </c>
      <c r="AB21" s="257">
        <f t="shared" si="8"/>
        <v>0</v>
      </c>
      <c r="AC21" s="259">
        <v>0.1</v>
      </c>
      <c r="AD21" s="257">
        <f t="shared" si="9"/>
        <v>0</v>
      </c>
      <c r="AE21" s="259">
        <f t="shared" si="10"/>
        <v>0</v>
      </c>
      <c r="AF21" s="259">
        <f t="shared" si="11"/>
        <v>0</v>
      </c>
      <c r="AG21" s="259">
        <f t="shared" si="12"/>
        <v>0</v>
      </c>
      <c r="AH21" s="265"/>
      <c r="AI21" s="259" t="e">
        <f>AE21/#REF!/12</f>
        <v>#REF!</v>
      </c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</row>
    <row r="22" spans="1:46" s="227" customFormat="1">
      <c r="A22" s="461"/>
      <c r="B22" s="268" t="s">
        <v>290</v>
      </c>
      <c r="C22" s="261">
        <f t="shared" ref="C22:J22" si="18">SUM(C14:C21)</f>
        <v>0</v>
      </c>
      <c r="D22" s="261">
        <f t="shared" si="18"/>
        <v>0</v>
      </c>
      <c r="E22" s="261">
        <f t="shared" si="18"/>
        <v>0</v>
      </c>
      <c r="F22" s="261">
        <f t="shared" si="18"/>
        <v>0</v>
      </c>
      <c r="G22" s="261"/>
      <c r="H22" s="261">
        <f t="shared" si="18"/>
        <v>0</v>
      </c>
      <c r="I22" s="261"/>
      <c r="J22" s="261">
        <f t="shared" si="18"/>
        <v>0</v>
      </c>
      <c r="K22" s="261">
        <f>SUM(K14:K21)</f>
        <v>0</v>
      </c>
      <c r="L22" s="261">
        <f t="shared" ref="L22:AG22" si="19">SUM(L14:L21)</f>
        <v>0</v>
      </c>
      <c r="M22" s="261" t="s">
        <v>96</v>
      </c>
      <c r="N22" s="261">
        <f t="shared" si="19"/>
        <v>0</v>
      </c>
      <c r="O22" s="261" t="s">
        <v>96</v>
      </c>
      <c r="P22" s="261">
        <f t="shared" si="19"/>
        <v>0</v>
      </c>
      <c r="Q22" s="261" t="s">
        <v>96</v>
      </c>
      <c r="R22" s="261">
        <f t="shared" si="19"/>
        <v>0</v>
      </c>
      <c r="S22" s="261" t="s">
        <v>96</v>
      </c>
      <c r="T22" s="261">
        <f t="shared" si="19"/>
        <v>0</v>
      </c>
      <c r="U22" s="261" t="s">
        <v>96</v>
      </c>
      <c r="V22" s="261">
        <f t="shared" si="19"/>
        <v>0</v>
      </c>
      <c r="W22" s="261" t="s">
        <v>96</v>
      </c>
      <c r="X22" s="261">
        <f t="shared" si="19"/>
        <v>0</v>
      </c>
      <c r="Y22" s="261">
        <f t="shared" si="19"/>
        <v>0</v>
      </c>
      <c r="Z22" s="261">
        <f t="shared" si="19"/>
        <v>0</v>
      </c>
      <c r="AA22" s="261">
        <f t="shared" si="19"/>
        <v>0</v>
      </c>
      <c r="AB22" s="261">
        <f t="shared" si="19"/>
        <v>0</v>
      </c>
      <c r="AC22" s="261" t="s">
        <v>96</v>
      </c>
      <c r="AD22" s="261">
        <f t="shared" si="19"/>
        <v>0</v>
      </c>
      <c r="AE22" s="261">
        <f t="shared" si="19"/>
        <v>0</v>
      </c>
      <c r="AF22" s="261">
        <f t="shared" si="19"/>
        <v>0</v>
      </c>
      <c r="AG22" s="261">
        <f t="shared" si="19"/>
        <v>0</v>
      </c>
      <c r="AH22" s="269"/>
      <c r="AI22" s="263" t="e">
        <f>AE22/#REF!/12</f>
        <v>#REF!</v>
      </c>
      <c r="AJ22" s="265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</row>
    <row r="23" spans="1:46" ht="32.25" customHeight="1">
      <c r="A23" s="462" t="s">
        <v>522</v>
      </c>
      <c r="B23" s="255"/>
      <c r="C23" s="257"/>
      <c r="D23" s="257"/>
      <c r="E23" s="257"/>
      <c r="F23" s="257"/>
      <c r="G23" s="257"/>
      <c r="H23" s="257">
        <f>F23*G23</f>
        <v>0</v>
      </c>
      <c r="I23" s="259"/>
      <c r="J23" s="259">
        <f>H23*I23</f>
        <v>0</v>
      </c>
      <c r="K23" s="257"/>
      <c r="L23" s="257">
        <f>H23+J23+K23</f>
        <v>0</v>
      </c>
      <c r="M23" s="257"/>
      <c r="N23" s="257"/>
      <c r="O23" s="257"/>
      <c r="P23" s="257">
        <f t="shared" si="0"/>
        <v>0</v>
      </c>
      <c r="Q23" s="257"/>
      <c r="R23" s="257">
        <f t="shared" si="1"/>
        <v>0</v>
      </c>
      <c r="S23" s="257">
        <v>0.2</v>
      </c>
      <c r="T23" s="259">
        <f t="shared" si="2"/>
        <v>0</v>
      </c>
      <c r="U23" s="258">
        <v>0.7</v>
      </c>
      <c r="V23" s="257">
        <f t="shared" si="3"/>
        <v>0</v>
      </c>
      <c r="W23" s="258">
        <v>0.5</v>
      </c>
      <c r="X23" s="257">
        <f t="shared" si="4"/>
        <v>0</v>
      </c>
      <c r="Y23" s="257">
        <f t="shared" si="5"/>
        <v>0</v>
      </c>
      <c r="Z23" s="257">
        <f t="shared" si="6"/>
        <v>0</v>
      </c>
      <c r="AA23" s="257">
        <f t="shared" si="7"/>
        <v>0</v>
      </c>
      <c r="AB23" s="257">
        <f t="shared" si="8"/>
        <v>0</v>
      </c>
      <c r="AC23" s="259">
        <v>0.1</v>
      </c>
      <c r="AD23" s="257">
        <f t="shared" si="9"/>
        <v>0</v>
      </c>
      <c r="AE23" s="259">
        <f t="shared" si="10"/>
        <v>0</v>
      </c>
      <c r="AF23" s="259">
        <f t="shared" si="11"/>
        <v>0</v>
      </c>
      <c r="AG23" s="259">
        <f t="shared" si="12"/>
        <v>0</v>
      </c>
      <c r="AI23" s="259" t="e">
        <f>AE23/#REF!/12</f>
        <v>#REF!</v>
      </c>
      <c r="AJ23" s="265"/>
    </row>
    <row r="24" spans="1:46" ht="33.75" customHeight="1">
      <c r="A24" s="462"/>
      <c r="B24" s="255"/>
      <c r="C24" s="257"/>
      <c r="D24" s="257"/>
      <c r="E24" s="257"/>
      <c r="F24" s="257"/>
      <c r="G24" s="257"/>
      <c r="H24" s="257">
        <f>F24*G24</f>
        <v>0</v>
      </c>
      <c r="I24" s="259"/>
      <c r="J24" s="259">
        <f>H24*I24</f>
        <v>0</v>
      </c>
      <c r="K24" s="257"/>
      <c r="L24" s="257">
        <f>H24+J24+K24</f>
        <v>0</v>
      </c>
      <c r="M24" s="257"/>
      <c r="N24" s="257"/>
      <c r="O24" s="257"/>
      <c r="P24" s="257">
        <f t="shared" si="0"/>
        <v>0</v>
      </c>
      <c r="Q24" s="257"/>
      <c r="R24" s="257">
        <f t="shared" si="1"/>
        <v>0</v>
      </c>
      <c r="S24" s="257">
        <v>0.2</v>
      </c>
      <c r="T24" s="259">
        <f t="shared" si="2"/>
        <v>0</v>
      </c>
      <c r="U24" s="258">
        <v>0.7</v>
      </c>
      <c r="V24" s="257">
        <f t="shared" si="3"/>
        <v>0</v>
      </c>
      <c r="W24" s="258">
        <v>0.5</v>
      </c>
      <c r="X24" s="257">
        <f t="shared" si="4"/>
        <v>0</v>
      </c>
      <c r="Y24" s="257">
        <f t="shared" si="5"/>
        <v>0</v>
      </c>
      <c r="Z24" s="257">
        <f t="shared" si="6"/>
        <v>0</v>
      </c>
      <c r="AA24" s="257">
        <f t="shared" si="7"/>
        <v>0</v>
      </c>
      <c r="AB24" s="257">
        <f t="shared" si="8"/>
        <v>0</v>
      </c>
      <c r="AC24" s="259">
        <v>0.1</v>
      </c>
      <c r="AD24" s="257">
        <f t="shared" si="9"/>
        <v>0</v>
      </c>
      <c r="AE24" s="259">
        <f t="shared" si="10"/>
        <v>0</v>
      </c>
      <c r="AF24" s="259">
        <f t="shared" si="11"/>
        <v>0</v>
      </c>
      <c r="AG24" s="259">
        <f t="shared" si="12"/>
        <v>0</v>
      </c>
      <c r="AI24" s="259" t="e">
        <f>AE24/#REF!/12</f>
        <v>#REF!</v>
      </c>
      <c r="AJ24" s="265"/>
    </row>
    <row r="25" spans="1:46" s="264" customFormat="1">
      <c r="A25" s="462"/>
      <c r="B25" s="260" t="s">
        <v>290</v>
      </c>
      <c r="C25" s="261">
        <f>SUM(C23:C24)</f>
        <v>0</v>
      </c>
      <c r="D25" s="261">
        <f>SUM(D23:D24)</f>
        <v>0</v>
      </c>
      <c r="E25" s="261">
        <f>SUM(E23:E24)</f>
        <v>0</v>
      </c>
      <c r="F25" s="261">
        <f>SUM(F23:F24)</f>
        <v>0</v>
      </c>
      <c r="G25" s="261"/>
      <c r="H25" s="261">
        <f t="shared" ref="H25:AG25" si="20">SUM(H23:H24)</f>
        <v>0</v>
      </c>
      <c r="I25" s="261"/>
      <c r="J25" s="261">
        <f t="shared" si="20"/>
        <v>0</v>
      </c>
      <c r="K25" s="261">
        <f t="shared" si="20"/>
        <v>0</v>
      </c>
      <c r="L25" s="261">
        <f t="shared" si="20"/>
        <v>0</v>
      </c>
      <c r="M25" s="261" t="s">
        <v>96</v>
      </c>
      <c r="N25" s="261">
        <f t="shared" si="20"/>
        <v>0</v>
      </c>
      <c r="O25" s="261" t="s">
        <v>96</v>
      </c>
      <c r="P25" s="261">
        <f t="shared" si="20"/>
        <v>0</v>
      </c>
      <c r="Q25" s="261" t="s">
        <v>96</v>
      </c>
      <c r="R25" s="261">
        <f t="shared" si="20"/>
        <v>0</v>
      </c>
      <c r="S25" s="261" t="s">
        <v>96</v>
      </c>
      <c r="T25" s="261">
        <f t="shared" si="20"/>
        <v>0</v>
      </c>
      <c r="U25" s="261" t="s">
        <v>96</v>
      </c>
      <c r="V25" s="261">
        <f t="shared" si="20"/>
        <v>0</v>
      </c>
      <c r="W25" s="261" t="s">
        <v>96</v>
      </c>
      <c r="X25" s="261">
        <f t="shared" si="20"/>
        <v>0</v>
      </c>
      <c r="Y25" s="261">
        <f t="shared" si="20"/>
        <v>0</v>
      </c>
      <c r="Z25" s="261">
        <f t="shared" si="20"/>
        <v>0</v>
      </c>
      <c r="AA25" s="261">
        <f t="shared" si="20"/>
        <v>0</v>
      </c>
      <c r="AB25" s="261">
        <f t="shared" si="20"/>
        <v>0</v>
      </c>
      <c r="AC25" s="261" t="s">
        <v>96</v>
      </c>
      <c r="AD25" s="261">
        <f t="shared" si="20"/>
        <v>0</v>
      </c>
      <c r="AE25" s="261">
        <f t="shared" si="20"/>
        <v>0</v>
      </c>
      <c r="AF25" s="261">
        <f t="shared" si="20"/>
        <v>0</v>
      </c>
      <c r="AG25" s="261">
        <f t="shared" si="20"/>
        <v>0</v>
      </c>
      <c r="AH25" s="262"/>
      <c r="AI25" s="263" t="e">
        <f>AE25/#REF!/12</f>
        <v>#REF!</v>
      </c>
      <c r="AJ25" s="265"/>
      <c r="AK25" s="262"/>
      <c r="AL25" s="262"/>
      <c r="AM25" s="262"/>
      <c r="AN25" s="262"/>
      <c r="AO25" s="262"/>
      <c r="AP25" s="262"/>
      <c r="AQ25" s="262"/>
      <c r="AR25" s="262"/>
      <c r="AS25" s="262"/>
      <c r="AT25" s="262"/>
    </row>
    <row r="26" spans="1:46" ht="28.5" customHeight="1">
      <c r="A26" s="459" t="s">
        <v>575</v>
      </c>
      <c r="B26" s="255"/>
      <c r="C26" s="257"/>
      <c r="D26" s="257"/>
      <c r="E26" s="257"/>
      <c r="F26" s="257"/>
      <c r="G26" s="270"/>
      <c r="H26" s="257">
        <f t="shared" ref="H26:H35" si="21">F26*G26</f>
        <v>0</v>
      </c>
      <c r="I26" s="257"/>
      <c r="J26" s="259">
        <f t="shared" ref="J26:J35" si="22">H26*I26</f>
        <v>0</v>
      </c>
      <c r="K26" s="257"/>
      <c r="L26" s="257">
        <f t="shared" ref="L26:L35" si="23">H26+J26+K26</f>
        <v>0</v>
      </c>
      <c r="M26" s="257"/>
      <c r="N26" s="257">
        <f t="shared" ref="N26:N28" si="24">(((J26*K26*12/1780.6)*(365*8))*M26%)/12</f>
        <v>0</v>
      </c>
      <c r="O26" s="257"/>
      <c r="P26" s="257">
        <f t="shared" si="0"/>
        <v>0</v>
      </c>
      <c r="Q26" s="257"/>
      <c r="R26" s="257">
        <f t="shared" si="1"/>
        <v>0</v>
      </c>
      <c r="S26" s="257">
        <v>0.2</v>
      </c>
      <c r="T26" s="259">
        <f t="shared" si="2"/>
        <v>0</v>
      </c>
      <c r="U26" s="258">
        <v>0.7</v>
      </c>
      <c r="V26" s="257">
        <f t="shared" si="3"/>
        <v>0</v>
      </c>
      <c r="W26" s="258">
        <v>0.5</v>
      </c>
      <c r="X26" s="257">
        <f t="shared" si="4"/>
        <v>0</v>
      </c>
      <c r="Y26" s="257">
        <f t="shared" si="5"/>
        <v>0</v>
      </c>
      <c r="Z26" s="257">
        <f t="shared" si="6"/>
        <v>0</v>
      </c>
      <c r="AA26" s="257">
        <f t="shared" si="7"/>
        <v>0</v>
      </c>
      <c r="AB26" s="257">
        <f t="shared" si="8"/>
        <v>0</v>
      </c>
      <c r="AC26" s="259">
        <v>0.1</v>
      </c>
      <c r="AD26" s="257">
        <f t="shared" si="9"/>
        <v>0</v>
      </c>
      <c r="AE26" s="259">
        <f t="shared" si="10"/>
        <v>0</v>
      </c>
      <c r="AF26" s="259">
        <f t="shared" si="11"/>
        <v>0</v>
      </c>
      <c r="AG26" s="259">
        <f t="shared" si="12"/>
        <v>0</v>
      </c>
      <c r="AI26" s="259" t="e">
        <f>AE26/#REF!/12</f>
        <v>#REF!</v>
      </c>
      <c r="AJ26" s="265"/>
    </row>
    <row r="27" spans="1:46" ht="30" customHeight="1">
      <c r="A27" s="460"/>
      <c r="B27" s="255"/>
      <c r="C27" s="257"/>
      <c r="D27" s="257"/>
      <c r="E27" s="257"/>
      <c r="F27" s="257"/>
      <c r="G27" s="270"/>
      <c r="H27" s="257">
        <f t="shared" si="21"/>
        <v>0</v>
      </c>
      <c r="I27" s="257"/>
      <c r="J27" s="259">
        <f t="shared" si="22"/>
        <v>0</v>
      </c>
      <c r="K27" s="257"/>
      <c r="L27" s="257">
        <f t="shared" si="23"/>
        <v>0</v>
      </c>
      <c r="M27" s="257"/>
      <c r="N27" s="257">
        <f t="shared" si="24"/>
        <v>0</v>
      </c>
      <c r="O27" s="257"/>
      <c r="P27" s="257">
        <f t="shared" si="0"/>
        <v>0</v>
      </c>
      <c r="Q27" s="257"/>
      <c r="R27" s="257">
        <f t="shared" si="1"/>
        <v>0</v>
      </c>
      <c r="S27" s="257">
        <v>0.2</v>
      </c>
      <c r="T27" s="259">
        <f t="shared" si="2"/>
        <v>0</v>
      </c>
      <c r="U27" s="258">
        <v>0.7</v>
      </c>
      <c r="V27" s="257">
        <f t="shared" si="3"/>
        <v>0</v>
      </c>
      <c r="W27" s="258">
        <v>0.5</v>
      </c>
      <c r="X27" s="257">
        <f t="shared" si="4"/>
        <v>0</v>
      </c>
      <c r="Y27" s="257">
        <f t="shared" si="5"/>
        <v>0</v>
      </c>
      <c r="Z27" s="257">
        <f t="shared" si="6"/>
        <v>0</v>
      </c>
      <c r="AA27" s="257">
        <f t="shared" si="7"/>
        <v>0</v>
      </c>
      <c r="AB27" s="257">
        <f t="shared" si="8"/>
        <v>0</v>
      </c>
      <c r="AC27" s="259">
        <v>0.1</v>
      </c>
      <c r="AD27" s="257">
        <f t="shared" si="9"/>
        <v>0</v>
      </c>
      <c r="AE27" s="259">
        <f t="shared" si="10"/>
        <v>0</v>
      </c>
      <c r="AF27" s="259">
        <f t="shared" si="11"/>
        <v>0</v>
      </c>
      <c r="AG27" s="259">
        <f t="shared" si="12"/>
        <v>0</v>
      </c>
      <c r="AI27" s="259" t="e">
        <f>AE27/#REF!/12</f>
        <v>#REF!</v>
      </c>
      <c r="AJ27" s="265"/>
    </row>
    <row r="28" spans="1:46" ht="53.25" customHeight="1">
      <c r="A28" s="460"/>
      <c r="B28" s="255"/>
      <c r="C28" s="257"/>
      <c r="D28" s="257"/>
      <c r="E28" s="257"/>
      <c r="F28" s="257"/>
      <c r="G28" s="270"/>
      <c r="H28" s="257">
        <f t="shared" si="21"/>
        <v>0</v>
      </c>
      <c r="I28" s="257"/>
      <c r="J28" s="259">
        <f t="shared" si="22"/>
        <v>0</v>
      </c>
      <c r="K28" s="257"/>
      <c r="L28" s="257">
        <f t="shared" si="23"/>
        <v>0</v>
      </c>
      <c r="M28" s="257"/>
      <c r="N28" s="257">
        <f t="shared" si="24"/>
        <v>0</v>
      </c>
      <c r="O28" s="257"/>
      <c r="P28" s="257">
        <f t="shared" si="0"/>
        <v>0</v>
      </c>
      <c r="Q28" s="257"/>
      <c r="R28" s="257">
        <f t="shared" si="1"/>
        <v>0</v>
      </c>
      <c r="S28" s="257">
        <v>0.2</v>
      </c>
      <c r="T28" s="259">
        <f t="shared" si="2"/>
        <v>0</v>
      </c>
      <c r="U28" s="258">
        <v>0.7</v>
      </c>
      <c r="V28" s="257">
        <f t="shared" si="3"/>
        <v>0</v>
      </c>
      <c r="W28" s="258">
        <v>0.5</v>
      </c>
      <c r="X28" s="257">
        <f t="shared" si="4"/>
        <v>0</v>
      </c>
      <c r="Y28" s="257">
        <f t="shared" si="5"/>
        <v>0</v>
      </c>
      <c r="Z28" s="257">
        <f t="shared" si="6"/>
        <v>0</v>
      </c>
      <c r="AA28" s="257">
        <f t="shared" si="7"/>
        <v>0</v>
      </c>
      <c r="AB28" s="257">
        <f t="shared" si="8"/>
        <v>0</v>
      </c>
      <c r="AC28" s="259">
        <v>0.1</v>
      </c>
      <c r="AD28" s="257">
        <f t="shared" si="9"/>
        <v>0</v>
      </c>
      <c r="AE28" s="259">
        <f t="shared" si="10"/>
        <v>0</v>
      </c>
      <c r="AF28" s="259">
        <f t="shared" si="11"/>
        <v>0</v>
      </c>
      <c r="AG28" s="259">
        <f t="shared" si="12"/>
        <v>0</v>
      </c>
      <c r="AI28" s="259" t="e">
        <f>AE28/#REF!/12</f>
        <v>#REF!</v>
      </c>
      <c r="AJ28" s="265"/>
    </row>
    <row r="29" spans="1:46">
      <c r="A29" s="460"/>
      <c r="B29" s="255"/>
      <c r="C29" s="257"/>
      <c r="D29" s="257"/>
      <c r="E29" s="257"/>
      <c r="F29" s="257"/>
      <c r="G29" s="270"/>
      <c r="H29" s="257">
        <f t="shared" si="21"/>
        <v>0</v>
      </c>
      <c r="I29" s="257"/>
      <c r="J29" s="259">
        <f t="shared" si="22"/>
        <v>0</v>
      </c>
      <c r="K29" s="257"/>
      <c r="L29" s="257">
        <f t="shared" si="23"/>
        <v>0</v>
      </c>
      <c r="M29" s="257"/>
      <c r="N29" s="257">
        <f>(((J29*K29*12/1780.6)*(365*8))*M29%)/12</f>
        <v>0</v>
      </c>
      <c r="O29" s="257"/>
      <c r="P29" s="257">
        <f t="shared" si="0"/>
        <v>0</v>
      </c>
      <c r="Q29" s="257"/>
      <c r="R29" s="257">
        <f t="shared" si="1"/>
        <v>0</v>
      </c>
      <c r="S29" s="257">
        <v>0.2</v>
      </c>
      <c r="T29" s="259">
        <f t="shared" si="2"/>
        <v>0</v>
      </c>
      <c r="U29" s="258">
        <v>0.7</v>
      </c>
      <c r="V29" s="257">
        <f t="shared" si="3"/>
        <v>0</v>
      </c>
      <c r="W29" s="258">
        <v>0.5</v>
      </c>
      <c r="X29" s="257">
        <f t="shared" si="4"/>
        <v>0</v>
      </c>
      <c r="Y29" s="257">
        <f t="shared" si="5"/>
        <v>0</v>
      </c>
      <c r="Z29" s="257">
        <f t="shared" si="6"/>
        <v>0</v>
      </c>
      <c r="AA29" s="257">
        <f t="shared" si="7"/>
        <v>0</v>
      </c>
      <c r="AB29" s="257">
        <f t="shared" si="8"/>
        <v>0</v>
      </c>
      <c r="AC29" s="259">
        <v>0.1</v>
      </c>
      <c r="AD29" s="257">
        <f t="shared" si="9"/>
        <v>0</v>
      </c>
      <c r="AE29" s="259">
        <f t="shared" si="10"/>
        <v>0</v>
      </c>
      <c r="AF29" s="259">
        <f t="shared" si="11"/>
        <v>0</v>
      </c>
      <c r="AG29" s="259">
        <f t="shared" si="12"/>
        <v>0</v>
      </c>
      <c r="AI29" s="259" t="e">
        <f>AE29/#REF!/12</f>
        <v>#REF!</v>
      </c>
      <c r="AJ29" s="265"/>
    </row>
    <row r="30" spans="1:46">
      <c r="A30" s="460"/>
      <c r="B30" s="255"/>
      <c r="C30" s="257"/>
      <c r="D30" s="257"/>
      <c r="E30" s="257"/>
      <c r="F30" s="257"/>
      <c r="G30" s="270"/>
      <c r="H30" s="257">
        <f t="shared" si="21"/>
        <v>0</v>
      </c>
      <c r="I30" s="257"/>
      <c r="J30" s="259">
        <f t="shared" si="22"/>
        <v>0</v>
      </c>
      <c r="K30" s="257"/>
      <c r="L30" s="257">
        <f t="shared" si="23"/>
        <v>0</v>
      </c>
      <c r="M30" s="257"/>
      <c r="N30" s="257">
        <f>(((J30*K30*12/1780.6)*(365*8))*M30%)/12</f>
        <v>0</v>
      </c>
      <c r="O30" s="257"/>
      <c r="P30" s="257">
        <f t="shared" si="0"/>
        <v>0</v>
      </c>
      <c r="Q30" s="257"/>
      <c r="R30" s="257">
        <f t="shared" si="1"/>
        <v>0</v>
      </c>
      <c r="S30" s="257">
        <v>0.2</v>
      </c>
      <c r="T30" s="259">
        <f t="shared" si="2"/>
        <v>0</v>
      </c>
      <c r="U30" s="258">
        <v>0.7</v>
      </c>
      <c r="V30" s="257">
        <f t="shared" si="3"/>
        <v>0</v>
      </c>
      <c r="W30" s="258">
        <v>0.5</v>
      </c>
      <c r="X30" s="257">
        <f t="shared" si="4"/>
        <v>0</v>
      </c>
      <c r="Y30" s="257">
        <f t="shared" si="5"/>
        <v>0</v>
      </c>
      <c r="Z30" s="257">
        <f t="shared" si="6"/>
        <v>0</v>
      </c>
      <c r="AA30" s="257">
        <f t="shared" si="7"/>
        <v>0</v>
      </c>
      <c r="AB30" s="257">
        <f t="shared" si="8"/>
        <v>0</v>
      </c>
      <c r="AC30" s="259">
        <v>0.1</v>
      </c>
      <c r="AD30" s="257">
        <f t="shared" si="9"/>
        <v>0</v>
      </c>
      <c r="AE30" s="259">
        <f t="shared" si="10"/>
        <v>0</v>
      </c>
      <c r="AF30" s="259">
        <f t="shared" si="11"/>
        <v>0</v>
      </c>
      <c r="AG30" s="259">
        <f t="shared" si="12"/>
        <v>0</v>
      </c>
      <c r="AI30" s="259" t="e">
        <f>AE30/#REF!/12</f>
        <v>#REF!</v>
      </c>
      <c r="AJ30" s="265"/>
    </row>
    <row r="31" spans="1:46" ht="27.75" customHeight="1">
      <c r="A31" s="460"/>
      <c r="B31" s="255"/>
      <c r="C31" s="257"/>
      <c r="D31" s="257"/>
      <c r="E31" s="257"/>
      <c r="F31" s="257"/>
      <c r="G31" s="270"/>
      <c r="H31" s="257">
        <f t="shared" si="21"/>
        <v>0</v>
      </c>
      <c r="I31" s="257"/>
      <c r="J31" s="259">
        <f t="shared" si="22"/>
        <v>0</v>
      </c>
      <c r="K31" s="257"/>
      <c r="L31" s="257">
        <f t="shared" si="23"/>
        <v>0</v>
      </c>
      <c r="M31" s="257"/>
      <c r="N31" s="257">
        <f t="shared" ref="N31:N33" si="25">(((J31*K31*12/1780.6)*(365*8))*M31%)/12</f>
        <v>0</v>
      </c>
      <c r="O31" s="257"/>
      <c r="P31" s="257">
        <f t="shared" si="0"/>
        <v>0</v>
      </c>
      <c r="Q31" s="257"/>
      <c r="R31" s="257">
        <f t="shared" si="1"/>
        <v>0</v>
      </c>
      <c r="S31" s="257">
        <v>0.2</v>
      </c>
      <c r="T31" s="259">
        <f t="shared" si="2"/>
        <v>0</v>
      </c>
      <c r="U31" s="258">
        <v>0.7</v>
      </c>
      <c r="V31" s="257">
        <f t="shared" si="3"/>
        <v>0</v>
      </c>
      <c r="W31" s="258">
        <v>0.5</v>
      </c>
      <c r="X31" s="257">
        <f t="shared" si="4"/>
        <v>0</v>
      </c>
      <c r="Y31" s="257">
        <f t="shared" si="5"/>
        <v>0</v>
      </c>
      <c r="Z31" s="257">
        <f t="shared" si="6"/>
        <v>0</v>
      </c>
      <c r="AA31" s="257">
        <f t="shared" si="7"/>
        <v>0</v>
      </c>
      <c r="AB31" s="257">
        <f t="shared" si="8"/>
        <v>0</v>
      </c>
      <c r="AC31" s="259">
        <v>0.1</v>
      </c>
      <c r="AD31" s="257">
        <f t="shared" si="9"/>
        <v>0</v>
      </c>
      <c r="AE31" s="259">
        <f t="shared" si="10"/>
        <v>0</v>
      </c>
      <c r="AF31" s="259">
        <f t="shared" si="11"/>
        <v>0</v>
      </c>
      <c r="AG31" s="259">
        <f t="shared" si="12"/>
        <v>0</v>
      </c>
      <c r="AI31" s="259" t="e">
        <f>AE31/#REF!/12</f>
        <v>#REF!</v>
      </c>
      <c r="AJ31" s="265"/>
    </row>
    <row r="32" spans="1:46" ht="21" customHeight="1">
      <c r="A32" s="460"/>
      <c r="B32" s="255"/>
      <c r="C32" s="257"/>
      <c r="D32" s="257"/>
      <c r="E32" s="257"/>
      <c r="F32" s="257"/>
      <c r="G32" s="270"/>
      <c r="H32" s="257">
        <f t="shared" si="21"/>
        <v>0</v>
      </c>
      <c r="I32" s="257"/>
      <c r="J32" s="259">
        <f t="shared" si="22"/>
        <v>0</v>
      </c>
      <c r="K32" s="257"/>
      <c r="L32" s="257">
        <f t="shared" si="23"/>
        <v>0</v>
      </c>
      <c r="M32" s="257"/>
      <c r="N32" s="257">
        <f t="shared" si="25"/>
        <v>0</v>
      </c>
      <c r="O32" s="257"/>
      <c r="P32" s="257">
        <f t="shared" si="0"/>
        <v>0</v>
      </c>
      <c r="Q32" s="257"/>
      <c r="R32" s="257">
        <f t="shared" si="1"/>
        <v>0</v>
      </c>
      <c r="S32" s="257">
        <v>0.2</v>
      </c>
      <c r="T32" s="259">
        <f t="shared" si="2"/>
        <v>0</v>
      </c>
      <c r="U32" s="258">
        <v>0.7</v>
      </c>
      <c r="V32" s="257">
        <f t="shared" si="3"/>
        <v>0</v>
      </c>
      <c r="W32" s="258">
        <v>0.5</v>
      </c>
      <c r="X32" s="257">
        <f t="shared" si="4"/>
        <v>0</v>
      </c>
      <c r="Y32" s="257">
        <f t="shared" si="5"/>
        <v>0</v>
      </c>
      <c r="Z32" s="257">
        <f t="shared" si="6"/>
        <v>0</v>
      </c>
      <c r="AA32" s="257">
        <f t="shared" si="7"/>
        <v>0</v>
      </c>
      <c r="AB32" s="257">
        <f t="shared" si="8"/>
        <v>0</v>
      </c>
      <c r="AC32" s="259">
        <v>0.1</v>
      </c>
      <c r="AD32" s="257">
        <f t="shared" si="9"/>
        <v>0</v>
      </c>
      <c r="AE32" s="259">
        <f t="shared" si="10"/>
        <v>0</v>
      </c>
      <c r="AF32" s="259">
        <f t="shared" si="11"/>
        <v>0</v>
      </c>
      <c r="AG32" s="259">
        <f t="shared" si="12"/>
        <v>0</v>
      </c>
      <c r="AI32" s="259" t="e">
        <f>AE32/#REF!/12</f>
        <v>#REF!</v>
      </c>
      <c r="AJ32" s="265"/>
    </row>
    <row r="33" spans="1:46" ht="19.5" customHeight="1">
      <c r="A33" s="460"/>
      <c r="B33" s="255"/>
      <c r="C33" s="257"/>
      <c r="D33" s="257"/>
      <c r="E33" s="257"/>
      <c r="F33" s="257"/>
      <c r="G33" s="270"/>
      <c r="H33" s="257">
        <f t="shared" si="21"/>
        <v>0</v>
      </c>
      <c r="I33" s="257"/>
      <c r="J33" s="259">
        <f t="shared" si="22"/>
        <v>0</v>
      </c>
      <c r="K33" s="257"/>
      <c r="L33" s="257">
        <f t="shared" si="23"/>
        <v>0</v>
      </c>
      <c r="M33" s="257"/>
      <c r="N33" s="257">
        <f t="shared" si="25"/>
        <v>0</v>
      </c>
      <c r="O33" s="257"/>
      <c r="P33" s="257">
        <f t="shared" si="0"/>
        <v>0</v>
      </c>
      <c r="Q33" s="257"/>
      <c r="R33" s="257">
        <f t="shared" si="1"/>
        <v>0</v>
      </c>
      <c r="S33" s="257">
        <v>0.2</v>
      </c>
      <c r="T33" s="259">
        <f t="shared" si="2"/>
        <v>0</v>
      </c>
      <c r="U33" s="258">
        <v>0.7</v>
      </c>
      <c r="V33" s="257">
        <f t="shared" si="3"/>
        <v>0</v>
      </c>
      <c r="W33" s="258">
        <v>0.5</v>
      </c>
      <c r="X33" s="257">
        <f t="shared" si="4"/>
        <v>0</v>
      </c>
      <c r="Y33" s="257">
        <f t="shared" si="5"/>
        <v>0</v>
      </c>
      <c r="Z33" s="257">
        <f t="shared" si="6"/>
        <v>0</v>
      </c>
      <c r="AA33" s="257">
        <f t="shared" si="7"/>
        <v>0</v>
      </c>
      <c r="AB33" s="257">
        <f t="shared" si="8"/>
        <v>0</v>
      </c>
      <c r="AC33" s="259">
        <v>0.1</v>
      </c>
      <c r="AD33" s="257">
        <f t="shared" si="9"/>
        <v>0</v>
      </c>
      <c r="AE33" s="259">
        <f t="shared" si="10"/>
        <v>0</v>
      </c>
      <c r="AF33" s="259">
        <f t="shared" si="11"/>
        <v>0</v>
      </c>
      <c r="AG33" s="259">
        <f t="shared" si="12"/>
        <v>0</v>
      </c>
      <c r="AI33" s="259" t="e">
        <f>AE33/#REF!/12</f>
        <v>#REF!</v>
      </c>
      <c r="AJ33" s="265"/>
    </row>
    <row r="34" spans="1:46" ht="39" customHeight="1">
      <c r="A34" s="460"/>
      <c r="B34" s="255"/>
      <c r="C34" s="257"/>
      <c r="D34" s="257"/>
      <c r="E34" s="257"/>
      <c r="F34" s="257"/>
      <c r="G34" s="270"/>
      <c r="H34" s="257">
        <f>F34*G34</f>
        <v>0</v>
      </c>
      <c r="I34" s="257"/>
      <c r="J34" s="259">
        <f>H34*I34</f>
        <v>0</v>
      </c>
      <c r="K34" s="257"/>
      <c r="L34" s="257">
        <f t="shared" si="23"/>
        <v>0</v>
      </c>
      <c r="M34" s="257"/>
      <c r="N34" s="257">
        <f>(((J34*K34*12/1780.6)*(365*8))*M34%)/12</f>
        <v>0</v>
      </c>
      <c r="O34" s="257"/>
      <c r="P34" s="257">
        <f t="shared" si="0"/>
        <v>0</v>
      </c>
      <c r="Q34" s="257"/>
      <c r="R34" s="257">
        <f t="shared" si="1"/>
        <v>0</v>
      </c>
      <c r="S34" s="257">
        <v>0.2</v>
      </c>
      <c r="T34" s="259">
        <f t="shared" si="2"/>
        <v>0</v>
      </c>
      <c r="U34" s="258">
        <v>0.7</v>
      </c>
      <c r="V34" s="257">
        <f t="shared" si="3"/>
        <v>0</v>
      </c>
      <c r="W34" s="258">
        <v>0.5</v>
      </c>
      <c r="X34" s="257">
        <f t="shared" si="4"/>
        <v>0</v>
      </c>
      <c r="Y34" s="257">
        <f t="shared" si="5"/>
        <v>0</v>
      </c>
      <c r="Z34" s="257">
        <f t="shared" si="6"/>
        <v>0</v>
      </c>
      <c r="AA34" s="257">
        <f t="shared" si="7"/>
        <v>0</v>
      </c>
      <c r="AB34" s="257">
        <f t="shared" si="8"/>
        <v>0</v>
      </c>
      <c r="AC34" s="259">
        <v>0.1</v>
      </c>
      <c r="AD34" s="257">
        <f t="shared" si="9"/>
        <v>0</v>
      </c>
      <c r="AE34" s="259">
        <f t="shared" si="10"/>
        <v>0</v>
      </c>
      <c r="AF34" s="259">
        <f t="shared" si="11"/>
        <v>0</v>
      </c>
      <c r="AG34" s="259">
        <f t="shared" si="12"/>
        <v>0</v>
      </c>
      <c r="AI34" s="259" t="e">
        <f>AE34/#REF!/12</f>
        <v>#REF!</v>
      </c>
      <c r="AJ34" s="265"/>
    </row>
    <row r="35" spans="1:46" ht="21" customHeight="1">
      <c r="A35" s="460"/>
      <c r="B35" s="271"/>
      <c r="C35" s="272"/>
      <c r="D35" s="257"/>
      <c r="E35" s="257"/>
      <c r="F35" s="257"/>
      <c r="G35" s="270"/>
      <c r="H35" s="257">
        <f t="shared" si="21"/>
        <v>0</v>
      </c>
      <c r="I35" s="257"/>
      <c r="J35" s="259">
        <f t="shared" si="22"/>
        <v>0</v>
      </c>
      <c r="K35" s="257"/>
      <c r="L35" s="257">
        <f t="shared" si="23"/>
        <v>0</v>
      </c>
      <c r="M35" s="257"/>
      <c r="N35" s="257">
        <f>(((J35*K35*12/1780.6)*(365*8))*M35%)/12</f>
        <v>0</v>
      </c>
      <c r="O35" s="257"/>
      <c r="P35" s="257">
        <f t="shared" si="0"/>
        <v>0</v>
      </c>
      <c r="Q35" s="257"/>
      <c r="R35" s="257">
        <f t="shared" si="1"/>
        <v>0</v>
      </c>
      <c r="S35" s="257">
        <v>0.2</v>
      </c>
      <c r="T35" s="259">
        <f t="shared" si="2"/>
        <v>0</v>
      </c>
      <c r="U35" s="258">
        <v>0.7</v>
      </c>
      <c r="V35" s="257">
        <f t="shared" si="3"/>
        <v>0</v>
      </c>
      <c r="W35" s="258">
        <v>0.5</v>
      </c>
      <c r="X35" s="257">
        <f t="shared" si="4"/>
        <v>0</v>
      </c>
      <c r="Y35" s="257">
        <f t="shared" si="5"/>
        <v>0</v>
      </c>
      <c r="Z35" s="257">
        <f t="shared" si="6"/>
        <v>0</v>
      </c>
      <c r="AA35" s="257">
        <f t="shared" si="7"/>
        <v>0</v>
      </c>
      <c r="AB35" s="257">
        <f t="shared" si="8"/>
        <v>0</v>
      </c>
      <c r="AC35" s="259">
        <v>0.1</v>
      </c>
      <c r="AD35" s="257">
        <f t="shared" si="9"/>
        <v>0</v>
      </c>
      <c r="AE35" s="259">
        <f t="shared" si="10"/>
        <v>0</v>
      </c>
      <c r="AF35" s="259">
        <f t="shared" si="11"/>
        <v>0</v>
      </c>
      <c r="AG35" s="259">
        <f t="shared" si="12"/>
        <v>0</v>
      </c>
      <c r="AI35" s="259" t="e">
        <f>AE35/#REF!/12</f>
        <v>#REF!</v>
      </c>
      <c r="AJ35" s="265"/>
    </row>
    <row r="36" spans="1:46" s="264" customFormat="1">
      <c r="A36" s="461"/>
      <c r="B36" s="260" t="s">
        <v>290</v>
      </c>
      <c r="C36" s="261">
        <f>SUM(C26:C35)</f>
        <v>0</v>
      </c>
      <c r="D36" s="261">
        <f>SUM(D26:D35)</f>
        <v>0</v>
      </c>
      <c r="E36" s="261">
        <f>SUM(E26:E35)</f>
        <v>0</v>
      </c>
      <c r="F36" s="261">
        <f>SUM(F26:F35)</f>
        <v>0</v>
      </c>
      <c r="G36" s="261" t="s">
        <v>96</v>
      </c>
      <c r="H36" s="261">
        <f>SUM(H26:H35)</f>
        <v>0</v>
      </c>
      <c r="I36" s="261" t="s">
        <v>96</v>
      </c>
      <c r="J36" s="261">
        <f>SUM(J26:J35)</f>
        <v>0</v>
      </c>
      <c r="K36" s="261">
        <f>SUM(K26:K35)</f>
        <v>0</v>
      </c>
      <c r="L36" s="261">
        <f t="shared" ref="L36:AG36" si="26">SUM(L26:L35)</f>
        <v>0</v>
      </c>
      <c r="M36" s="261" t="s">
        <v>96</v>
      </c>
      <c r="N36" s="261">
        <f t="shared" si="26"/>
        <v>0</v>
      </c>
      <c r="O36" s="261" t="s">
        <v>96</v>
      </c>
      <c r="P36" s="261">
        <f t="shared" si="26"/>
        <v>0</v>
      </c>
      <c r="Q36" s="261" t="s">
        <v>96</v>
      </c>
      <c r="R36" s="261">
        <f t="shared" si="26"/>
        <v>0</v>
      </c>
      <c r="S36" s="261" t="s">
        <v>96</v>
      </c>
      <c r="T36" s="261">
        <f t="shared" si="26"/>
        <v>0</v>
      </c>
      <c r="U36" s="261" t="s">
        <v>96</v>
      </c>
      <c r="V36" s="261">
        <f t="shared" si="26"/>
        <v>0</v>
      </c>
      <c r="W36" s="261" t="s">
        <v>96</v>
      </c>
      <c r="X36" s="261">
        <f t="shared" si="26"/>
        <v>0</v>
      </c>
      <c r="Y36" s="261">
        <f t="shared" si="26"/>
        <v>0</v>
      </c>
      <c r="Z36" s="261">
        <f t="shared" si="26"/>
        <v>0</v>
      </c>
      <c r="AA36" s="261">
        <f t="shared" si="26"/>
        <v>0</v>
      </c>
      <c r="AB36" s="261">
        <f t="shared" si="26"/>
        <v>0</v>
      </c>
      <c r="AC36" s="261" t="s">
        <v>96</v>
      </c>
      <c r="AD36" s="261">
        <f t="shared" si="26"/>
        <v>0</v>
      </c>
      <c r="AE36" s="261">
        <f t="shared" si="26"/>
        <v>0</v>
      </c>
      <c r="AF36" s="261">
        <f t="shared" si="26"/>
        <v>0</v>
      </c>
      <c r="AG36" s="261">
        <f t="shared" si="26"/>
        <v>0</v>
      </c>
      <c r="AH36" s="262"/>
      <c r="AI36" s="263" t="e">
        <f>AE36/#REF!/12</f>
        <v>#REF!</v>
      </c>
      <c r="AJ36" s="262"/>
      <c r="AK36" s="262"/>
      <c r="AL36" s="262"/>
      <c r="AM36" s="262"/>
      <c r="AN36" s="262"/>
      <c r="AO36" s="262"/>
      <c r="AP36" s="262"/>
      <c r="AQ36" s="262"/>
      <c r="AR36" s="262"/>
      <c r="AS36" s="262"/>
      <c r="AT36" s="262"/>
    </row>
    <row r="37" spans="1:46" s="227" customFormat="1" ht="30" customHeight="1">
      <c r="A37" s="273" t="s">
        <v>555</v>
      </c>
      <c r="B37" s="274" t="s">
        <v>554</v>
      </c>
      <c r="C37" s="275">
        <f>C8+C13+C22+C25+C36</f>
        <v>0</v>
      </c>
      <c r="D37" s="275">
        <f>D8+D13+D22+D25+D36</f>
        <v>0</v>
      </c>
      <c r="E37" s="275">
        <f>E8+E13+E22+E25+E36</f>
        <v>0</v>
      </c>
      <c r="F37" s="275">
        <f>F8+F13+F22+F25+F36</f>
        <v>0</v>
      </c>
      <c r="G37" s="275" t="s">
        <v>96</v>
      </c>
      <c r="H37" s="275">
        <f>H8+H13+H22+H25+H36</f>
        <v>0</v>
      </c>
      <c r="I37" s="275" t="s">
        <v>96</v>
      </c>
      <c r="J37" s="275">
        <f>J8+J13+J22+J25+J36</f>
        <v>0</v>
      </c>
      <c r="K37" s="275">
        <f>K8+K13+K22+K25+K36</f>
        <v>0</v>
      </c>
      <c r="L37" s="275">
        <f t="shared" ref="L37:AG37" si="27">L8+L13+L22+L25+L36</f>
        <v>0</v>
      </c>
      <c r="M37" s="275" t="s">
        <v>96</v>
      </c>
      <c r="N37" s="275">
        <f t="shared" si="27"/>
        <v>0</v>
      </c>
      <c r="O37" s="275" t="s">
        <v>96</v>
      </c>
      <c r="P37" s="275">
        <f t="shared" si="27"/>
        <v>0</v>
      </c>
      <c r="Q37" s="275" t="s">
        <v>96</v>
      </c>
      <c r="R37" s="275">
        <f t="shared" si="27"/>
        <v>0</v>
      </c>
      <c r="S37" s="275" t="s">
        <v>96</v>
      </c>
      <c r="T37" s="275">
        <f t="shared" si="27"/>
        <v>0</v>
      </c>
      <c r="U37" s="275" t="s">
        <v>96</v>
      </c>
      <c r="V37" s="275">
        <f t="shared" si="27"/>
        <v>0</v>
      </c>
      <c r="W37" s="275" t="s">
        <v>96</v>
      </c>
      <c r="X37" s="275">
        <f t="shared" si="27"/>
        <v>0</v>
      </c>
      <c r="Y37" s="275">
        <f t="shared" si="27"/>
        <v>0</v>
      </c>
      <c r="Z37" s="275">
        <f t="shared" si="27"/>
        <v>0</v>
      </c>
      <c r="AA37" s="275">
        <f t="shared" si="27"/>
        <v>0</v>
      </c>
      <c r="AB37" s="275">
        <f t="shared" si="27"/>
        <v>0</v>
      </c>
      <c r="AC37" s="275" t="s">
        <v>96</v>
      </c>
      <c r="AD37" s="275">
        <f t="shared" si="27"/>
        <v>0</v>
      </c>
      <c r="AE37" s="275">
        <f t="shared" si="27"/>
        <v>0</v>
      </c>
      <c r="AF37" s="275">
        <f t="shared" si="27"/>
        <v>0</v>
      </c>
      <c r="AG37" s="275">
        <f t="shared" si="27"/>
        <v>0</v>
      </c>
      <c r="AH37" s="269"/>
      <c r="AI37" s="276" t="e">
        <f>AE37/#REF!/12</f>
        <v>#REF!</v>
      </c>
      <c r="AJ37" s="262"/>
      <c r="AK37" s="269"/>
      <c r="AL37" s="269"/>
      <c r="AM37" s="269"/>
      <c r="AN37" s="269"/>
      <c r="AO37" s="269"/>
      <c r="AP37" s="269"/>
      <c r="AQ37" s="269"/>
      <c r="AR37" s="269"/>
      <c r="AS37" s="269"/>
      <c r="AT37" s="269"/>
    </row>
    <row r="38" spans="1:46">
      <c r="B38" s="246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F38" s="231"/>
      <c r="AG38" s="231"/>
      <c r="AI38" s="231"/>
    </row>
    <row r="39" spans="1:46" ht="18" customHeight="1">
      <c r="A39" s="413" t="s">
        <v>500</v>
      </c>
      <c r="B39" s="413"/>
      <c r="C39" s="231"/>
      <c r="D39" s="231"/>
      <c r="E39" s="231"/>
      <c r="AE39" s="231"/>
      <c r="AF39" s="231"/>
      <c r="AG39" s="231"/>
      <c r="AI39" s="231"/>
    </row>
    <row r="40" spans="1:46" ht="15.75" customHeight="1">
      <c r="A40" s="413" t="s">
        <v>501</v>
      </c>
      <c r="B40" s="413"/>
      <c r="Z40" s="265"/>
      <c r="AE40" s="238"/>
      <c r="AF40" s="277"/>
      <c r="AG40" s="277"/>
      <c r="AI40" s="238"/>
    </row>
    <row r="41" spans="1:46">
      <c r="A41" s="245"/>
      <c r="B41" s="246"/>
      <c r="Z41" s="265"/>
    </row>
    <row r="42" spans="1:46">
      <c r="B42" s="246"/>
      <c r="Z42" s="265"/>
    </row>
    <row r="43" spans="1:46">
      <c r="B43" s="246"/>
    </row>
    <row r="44" spans="1:46">
      <c r="B44" s="246"/>
    </row>
    <row r="45" spans="1:46">
      <c r="B45" s="246"/>
    </row>
    <row r="46" spans="1:46">
      <c r="B46" s="246"/>
    </row>
    <row r="47" spans="1:46">
      <c r="B47" s="246"/>
    </row>
    <row r="48" spans="1:46">
      <c r="B48" s="246"/>
    </row>
    <row r="49" spans="2:26">
      <c r="B49" s="246"/>
    </row>
    <row r="50" spans="2:26">
      <c r="B50" s="246"/>
    </row>
    <row r="51" spans="2:26">
      <c r="B51" s="246"/>
    </row>
    <row r="52" spans="2:26">
      <c r="B52" s="246"/>
    </row>
    <row r="53" spans="2:26">
      <c r="B53" s="246"/>
      <c r="Z53" s="265"/>
    </row>
    <row r="54" spans="2:26">
      <c r="B54" s="246"/>
      <c r="Z54" s="278"/>
    </row>
    <row r="55" spans="2:26">
      <c r="B55" s="246"/>
    </row>
    <row r="56" spans="2:26">
      <c r="B56" s="246"/>
    </row>
    <row r="57" spans="2:26">
      <c r="B57" s="246"/>
    </row>
    <row r="58" spans="2:26">
      <c r="B58" s="246"/>
    </row>
    <row r="59" spans="2:26">
      <c r="B59" s="246"/>
    </row>
    <row r="60" spans="2:26">
      <c r="B60" s="246"/>
    </row>
    <row r="61" spans="2:26">
      <c r="B61" s="246"/>
    </row>
    <row r="62" spans="2:26">
      <c r="B62" s="246"/>
    </row>
    <row r="63" spans="2:26">
      <c r="B63" s="246"/>
    </row>
    <row r="64" spans="2:26">
      <c r="B64" s="246"/>
    </row>
    <row r="65" spans="2:2">
      <c r="B65" s="246"/>
    </row>
    <row r="66" spans="2:2">
      <c r="B66" s="246"/>
    </row>
    <row r="67" spans="2:2">
      <c r="B67" s="246"/>
    </row>
    <row r="68" spans="2:2">
      <c r="B68" s="246"/>
    </row>
    <row r="69" spans="2:2">
      <c r="B69" s="246"/>
    </row>
    <row r="70" spans="2:2">
      <c r="B70" s="246"/>
    </row>
    <row r="71" spans="2:2">
      <c r="B71" s="246"/>
    </row>
    <row r="72" spans="2:2">
      <c r="B72" s="246"/>
    </row>
    <row r="73" spans="2:2">
      <c r="B73" s="246"/>
    </row>
    <row r="74" spans="2:2">
      <c r="B74" s="246"/>
    </row>
    <row r="75" spans="2:2">
      <c r="B75" s="246"/>
    </row>
    <row r="76" spans="2:2">
      <c r="B76" s="246"/>
    </row>
    <row r="77" spans="2:2">
      <c r="B77" s="246"/>
    </row>
    <row r="78" spans="2:2">
      <c r="B78" s="246"/>
    </row>
    <row r="79" spans="2:2">
      <c r="B79" s="246"/>
    </row>
    <row r="80" spans="2:2">
      <c r="B80" s="246"/>
    </row>
    <row r="81" spans="2:2">
      <c r="B81" s="246"/>
    </row>
    <row r="82" spans="2:2">
      <c r="B82" s="246"/>
    </row>
    <row r="83" spans="2:2">
      <c r="B83" s="246"/>
    </row>
    <row r="84" spans="2:2">
      <c r="B84" s="246"/>
    </row>
    <row r="85" spans="2:2">
      <c r="B85" s="246"/>
    </row>
    <row r="86" spans="2:2">
      <c r="B86" s="246"/>
    </row>
    <row r="87" spans="2:2">
      <c r="B87" s="246"/>
    </row>
    <row r="88" spans="2:2">
      <c r="B88" s="246"/>
    </row>
    <row r="89" spans="2:2">
      <c r="B89" s="246"/>
    </row>
    <row r="90" spans="2:2">
      <c r="B90" s="246"/>
    </row>
    <row r="91" spans="2:2">
      <c r="B91" s="246"/>
    </row>
    <row r="92" spans="2:2">
      <c r="B92" s="246"/>
    </row>
    <row r="93" spans="2:2">
      <c r="B93" s="246"/>
    </row>
    <row r="94" spans="2:2">
      <c r="B94" s="246"/>
    </row>
    <row r="95" spans="2:2">
      <c r="B95" s="246"/>
    </row>
    <row r="96" spans="2:2">
      <c r="B96" s="246"/>
    </row>
    <row r="97" spans="2:2">
      <c r="B97" s="246"/>
    </row>
    <row r="98" spans="2:2">
      <c r="B98" s="246"/>
    </row>
    <row r="99" spans="2:2">
      <c r="B99" s="246"/>
    </row>
    <row r="100" spans="2:2">
      <c r="B100" s="246"/>
    </row>
    <row r="101" spans="2:2">
      <c r="B101" s="246"/>
    </row>
    <row r="102" spans="2:2">
      <c r="B102" s="246"/>
    </row>
    <row r="103" spans="2:2">
      <c r="B103" s="246"/>
    </row>
    <row r="104" spans="2:2">
      <c r="B104" s="246"/>
    </row>
    <row r="105" spans="2:2">
      <c r="B105" s="246"/>
    </row>
    <row r="106" spans="2:2">
      <c r="B106" s="246"/>
    </row>
    <row r="107" spans="2:2">
      <c r="B107" s="246"/>
    </row>
    <row r="108" spans="2:2">
      <c r="B108" s="246"/>
    </row>
    <row r="109" spans="2:2">
      <c r="B109" s="246"/>
    </row>
    <row r="110" spans="2:2">
      <c r="B110" s="246"/>
    </row>
    <row r="111" spans="2:2">
      <c r="B111" s="246"/>
    </row>
    <row r="112" spans="2:2">
      <c r="B112" s="246"/>
    </row>
    <row r="113" spans="2:2">
      <c r="B113" s="246"/>
    </row>
    <row r="114" spans="2:2">
      <c r="B114" s="246"/>
    </row>
    <row r="115" spans="2:2">
      <c r="B115" s="246"/>
    </row>
    <row r="116" spans="2:2">
      <c r="B116" s="246"/>
    </row>
    <row r="117" spans="2:2">
      <c r="B117" s="246"/>
    </row>
    <row r="118" spans="2:2">
      <c r="B118" s="246"/>
    </row>
    <row r="119" spans="2:2">
      <c r="B119" s="246"/>
    </row>
    <row r="120" spans="2:2">
      <c r="B120" s="246"/>
    </row>
    <row r="121" spans="2:2">
      <c r="B121" s="246"/>
    </row>
    <row r="122" spans="2:2">
      <c r="B122" s="246"/>
    </row>
    <row r="123" spans="2:2">
      <c r="B123" s="246"/>
    </row>
    <row r="124" spans="2:2">
      <c r="B124" s="246"/>
    </row>
    <row r="125" spans="2:2">
      <c r="B125" s="246"/>
    </row>
    <row r="126" spans="2:2">
      <c r="B126" s="246"/>
    </row>
    <row r="127" spans="2:2">
      <c r="B127" s="246"/>
    </row>
    <row r="128" spans="2:2">
      <c r="B128" s="246"/>
    </row>
    <row r="129" spans="2:2">
      <c r="B129" s="246"/>
    </row>
    <row r="130" spans="2:2">
      <c r="B130" s="246"/>
    </row>
    <row r="131" spans="2:2">
      <c r="B131" s="246"/>
    </row>
    <row r="132" spans="2:2">
      <c r="B132" s="246"/>
    </row>
    <row r="133" spans="2:2">
      <c r="B133" s="246"/>
    </row>
    <row r="134" spans="2:2">
      <c r="B134" s="246"/>
    </row>
    <row r="135" spans="2:2">
      <c r="B135" s="246"/>
    </row>
    <row r="136" spans="2:2">
      <c r="B136" s="246"/>
    </row>
    <row r="137" spans="2:2">
      <c r="B137" s="246"/>
    </row>
    <row r="138" spans="2:2">
      <c r="B138" s="246"/>
    </row>
    <row r="139" spans="2:2">
      <c r="B139" s="246"/>
    </row>
    <row r="140" spans="2:2">
      <c r="B140" s="246"/>
    </row>
    <row r="141" spans="2:2">
      <c r="B141" s="246"/>
    </row>
    <row r="142" spans="2:2">
      <c r="B142" s="246"/>
    </row>
    <row r="143" spans="2:2">
      <c r="B143" s="246"/>
    </row>
    <row r="144" spans="2:2">
      <c r="B144" s="246"/>
    </row>
    <row r="145" spans="2:2">
      <c r="B145" s="246"/>
    </row>
    <row r="146" spans="2:2">
      <c r="B146" s="246"/>
    </row>
    <row r="147" spans="2:2">
      <c r="B147" s="246"/>
    </row>
    <row r="148" spans="2:2">
      <c r="B148" s="246"/>
    </row>
    <row r="149" spans="2:2">
      <c r="B149" s="246"/>
    </row>
    <row r="150" spans="2:2">
      <c r="B150" s="246"/>
    </row>
    <row r="151" spans="2:2">
      <c r="B151" s="246"/>
    </row>
    <row r="152" spans="2:2">
      <c r="B152" s="246"/>
    </row>
    <row r="153" spans="2:2">
      <c r="B153" s="246"/>
    </row>
    <row r="154" spans="2:2">
      <c r="B154" s="246"/>
    </row>
    <row r="155" spans="2:2">
      <c r="B155" s="246"/>
    </row>
    <row r="156" spans="2:2">
      <c r="B156" s="246"/>
    </row>
    <row r="157" spans="2:2">
      <c r="B157" s="246"/>
    </row>
    <row r="158" spans="2:2">
      <c r="B158" s="246"/>
    </row>
    <row r="159" spans="2:2">
      <c r="B159" s="246"/>
    </row>
    <row r="160" spans="2:2">
      <c r="B160" s="246"/>
    </row>
    <row r="161" spans="2:2">
      <c r="B161" s="246"/>
    </row>
    <row r="162" spans="2:2">
      <c r="B162" s="246"/>
    </row>
    <row r="163" spans="2:2">
      <c r="B163" s="246"/>
    </row>
    <row r="164" spans="2:2">
      <c r="B164" s="246"/>
    </row>
    <row r="165" spans="2:2">
      <c r="B165" s="246"/>
    </row>
    <row r="166" spans="2:2">
      <c r="B166" s="246"/>
    </row>
    <row r="167" spans="2:2">
      <c r="B167" s="246"/>
    </row>
    <row r="168" spans="2:2">
      <c r="B168" s="246"/>
    </row>
    <row r="169" spans="2:2">
      <c r="B169" s="246"/>
    </row>
    <row r="170" spans="2:2">
      <c r="B170" s="246"/>
    </row>
    <row r="171" spans="2:2">
      <c r="B171" s="246"/>
    </row>
    <row r="172" spans="2:2">
      <c r="B172" s="246"/>
    </row>
    <row r="173" spans="2:2">
      <c r="B173" s="246"/>
    </row>
    <row r="174" spans="2:2">
      <c r="B174" s="246"/>
    </row>
    <row r="175" spans="2:2">
      <c r="B175" s="246"/>
    </row>
    <row r="176" spans="2:2">
      <c r="B176" s="246"/>
    </row>
    <row r="177" spans="2:2">
      <c r="B177" s="246"/>
    </row>
    <row r="178" spans="2:2">
      <c r="B178" s="246"/>
    </row>
    <row r="179" spans="2:2">
      <c r="B179" s="246"/>
    </row>
    <row r="180" spans="2:2">
      <c r="B180" s="246"/>
    </row>
    <row r="181" spans="2:2">
      <c r="B181" s="246"/>
    </row>
    <row r="182" spans="2:2">
      <c r="B182" s="246"/>
    </row>
    <row r="183" spans="2:2">
      <c r="B183" s="246"/>
    </row>
    <row r="184" spans="2:2">
      <c r="B184" s="246"/>
    </row>
    <row r="185" spans="2:2">
      <c r="B185" s="246"/>
    </row>
    <row r="186" spans="2:2">
      <c r="B186" s="246"/>
    </row>
    <row r="187" spans="2:2">
      <c r="B187" s="246"/>
    </row>
    <row r="188" spans="2:2">
      <c r="B188" s="246"/>
    </row>
    <row r="189" spans="2:2">
      <c r="B189" s="246"/>
    </row>
    <row r="190" spans="2:2">
      <c r="B190" s="246"/>
    </row>
    <row r="191" spans="2:2">
      <c r="B191" s="246"/>
    </row>
    <row r="192" spans="2:2">
      <c r="B192" s="246"/>
    </row>
    <row r="193" spans="2:2">
      <c r="B193" s="246"/>
    </row>
    <row r="194" spans="2:2">
      <c r="B194" s="246"/>
    </row>
    <row r="195" spans="2:2">
      <c r="B195" s="246"/>
    </row>
    <row r="196" spans="2:2">
      <c r="B196" s="246"/>
    </row>
    <row r="197" spans="2:2">
      <c r="B197" s="246"/>
    </row>
    <row r="198" spans="2:2">
      <c r="B198" s="246"/>
    </row>
    <row r="199" spans="2:2">
      <c r="B199" s="246"/>
    </row>
    <row r="200" spans="2:2">
      <c r="B200" s="246"/>
    </row>
    <row r="201" spans="2:2">
      <c r="B201" s="246"/>
    </row>
    <row r="202" spans="2:2">
      <c r="B202" s="246"/>
    </row>
    <row r="203" spans="2:2">
      <c r="B203" s="246"/>
    </row>
    <row r="204" spans="2:2">
      <c r="B204" s="246"/>
    </row>
    <row r="205" spans="2:2">
      <c r="B205" s="246"/>
    </row>
    <row r="206" spans="2:2">
      <c r="B206" s="246"/>
    </row>
    <row r="207" spans="2:2">
      <c r="B207" s="246"/>
    </row>
    <row r="208" spans="2:2">
      <c r="B208" s="246"/>
    </row>
    <row r="209" spans="2:2">
      <c r="B209" s="246"/>
    </row>
    <row r="210" spans="2:2">
      <c r="B210" s="246"/>
    </row>
    <row r="211" spans="2:2">
      <c r="B211" s="246"/>
    </row>
    <row r="212" spans="2:2">
      <c r="B212" s="246"/>
    </row>
    <row r="213" spans="2:2">
      <c r="B213" s="246"/>
    </row>
    <row r="214" spans="2:2">
      <c r="B214" s="246"/>
    </row>
    <row r="215" spans="2:2">
      <c r="B215" s="246"/>
    </row>
    <row r="216" spans="2:2">
      <c r="B216" s="246"/>
    </row>
    <row r="217" spans="2:2">
      <c r="B217" s="246"/>
    </row>
    <row r="218" spans="2:2">
      <c r="B218" s="246"/>
    </row>
    <row r="219" spans="2:2">
      <c r="B219" s="246"/>
    </row>
    <row r="220" spans="2:2">
      <c r="B220" s="246"/>
    </row>
    <row r="221" spans="2:2">
      <c r="B221" s="246"/>
    </row>
    <row r="222" spans="2:2">
      <c r="B222" s="246"/>
    </row>
    <row r="223" spans="2:2">
      <c r="B223" s="246"/>
    </row>
    <row r="224" spans="2:2">
      <c r="B224" s="246"/>
    </row>
    <row r="225" spans="2:2">
      <c r="B225" s="246"/>
    </row>
    <row r="226" spans="2:2">
      <c r="B226" s="246"/>
    </row>
    <row r="227" spans="2:2">
      <c r="B227" s="246"/>
    </row>
    <row r="228" spans="2:2">
      <c r="B228" s="246"/>
    </row>
    <row r="229" spans="2:2">
      <c r="B229" s="246"/>
    </row>
    <row r="230" spans="2:2">
      <c r="B230" s="246"/>
    </row>
    <row r="231" spans="2:2">
      <c r="B231" s="246"/>
    </row>
    <row r="232" spans="2:2">
      <c r="B232" s="246"/>
    </row>
    <row r="233" spans="2:2">
      <c r="B233" s="246"/>
    </row>
    <row r="234" spans="2:2">
      <c r="B234" s="246"/>
    </row>
    <row r="235" spans="2:2">
      <c r="B235" s="246"/>
    </row>
    <row r="236" spans="2:2">
      <c r="B236" s="246"/>
    </row>
    <row r="237" spans="2:2">
      <c r="B237" s="246"/>
    </row>
    <row r="238" spans="2:2">
      <c r="B238" s="246"/>
    </row>
    <row r="239" spans="2:2">
      <c r="B239" s="246"/>
    </row>
    <row r="240" spans="2:2">
      <c r="B240" s="246"/>
    </row>
    <row r="241" spans="2:2">
      <c r="B241" s="246"/>
    </row>
    <row r="242" spans="2:2">
      <c r="B242" s="246"/>
    </row>
  </sheetData>
  <mergeCells count="37">
    <mergeCell ref="A14:A22"/>
    <mergeCell ref="A23:A25"/>
    <mergeCell ref="A26:A36"/>
    <mergeCell ref="A39:B39"/>
    <mergeCell ref="O6:P6"/>
    <mergeCell ref="A9:A13"/>
    <mergeCell ref="A5:A7"/>
    <mergeCell ref="B5:B7"/>
    <mergeCell ref="C5:E5"/>
    <mergeCell ref="F5:F7"/>
    <mergeCell ref="G5:G7"/>
    <mergeCell ref="A40:B40"/>
    <mergeCell ref="AE1:AF1"/>
    <mergeCell ref="AG5:AG7"/>
    <mergeCell ref="AI5:AI7"/>
    <mergeCell ref="C6:C7"/>
    <mergeCell ref="D6:D7"/>
    <mergeCell ref="E6:E7"/>
    <mergeCell ref="AE5:AE7"/>
    <mergeCell ref="AF5:AF7"/>
    <mergeCell ref="A2:Y2"/>
    <mergeCell ref="G3:J3"/>
    <mergeCell ref="H5:H7"/>
    <mergeCell ref="I5:J6"/>
    <mergeCell ref="K5:K7"/>
    <mergeCell ref="M5:R5"/>
    <mergeCell ref="M6:N6"/>
    <mergeCell ref="AA5:AA7"/>
    <mergeCell ref="AB5:AB7"/>
    <mergeCell ref="AC5:AD6"/>
    <mergeCell ref="L5:L7"/>
    <mergeCell ref="S5:T6"/>
    <mergeCell ref="U5:V6"/>
    <mergeCell ref="W5:X6"/>
    <mergeCell ref="Y5:Y7"/>
    <mergeCell ref="Z5:Z6"/>
    <mergeCell ref="Q6:R6"/>
  </mergeCells>
  <pageMargins left="0.35433070866141736" right="0.15748031496062992" top="0.39370078740157483" bottom="0.59055118110236227" header="0.51181102362204722" footer="0.51181102362204722"/>
  <pageSetup paperSize="9" scale="3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C169"/>
  <sheetViews>
    <sheetView zoomScale="80" zoomScaleNormal="80" zoomScaleSheetLayoutView="80" workbookViewId="0">
      <pane xSplit="5" ySplit="7" topLeftCell="J8" activePane="bottomRight" state="frozen"/>
      <selection pane="topRight" activeCell="G1" sqref="G1"/>
      <selection pane="bottomLeft" activeCell="A12" sqref="A12"/>
      <selection pane="bottomRight" activeCell="J3" sqref="J3"/>
    </sheetView>
  </sheetViews>
  <sheetFormatPr defaultRowHeight="15"/>
  <cols>
    <col min="1" max="1" width="16.85546875" style="279" customWidth="1"/>
    <col min="2" max="2" width="28.7109375" style="279" customWidth="1"/>
    <col min="3" max="3" width="12" style="279" customWidth="1"/>
    <col min="4" max="4" width="12.7109375" style="279" customWidth="1"/>
    <col min="5" max="5" width="14.7109375" style="279" customWidth="1"/>
    <col min="6" max="6" width="13.28515625" style="279" customWidth="1"/>
    <col min="7" max="7" width="7.42578125" style="279" customWidth="1"/>
    <col min="8" max="8" width="16.28515625" style="279" customWidth="1"/>
    <col min="9" max="9" width="7.7109375" style="279" customWidth="1"/>
    <col min="10" max="10" width="12.85546875" style="279" customWidth="1"/>
    <col min="11" max="11" width="6.42578125" style="279" customWidth="1"/>
    <col min="12" max="12" width="14.28515625" style="279" customWidth="1"/>
    <col min="13" max="13" width="5.7109375" style="279" customWidth="1"/>
    <col min="14" max="14" width="13.85546875" style="279" customWidth="1"/>
    <col min="15" max="16" width="18.7109375" style="279" customWidth="1"/>
    <col min="17" max="18" width="21.5703125" style="279" customWidth="1"/>
    <col min="19" max="19" width="5.5703125" style="279" customWidth="1"/>
    <col min="20" max="20" width="18.42578125" style="279" customWidth="1"/>
    <col min="21" max="21" width="18" style="279" customWidth="1"/>
    <col min="22" max="22" width="19.5703125" style="279" customWidth="1"/>
    <col min="23" max="23" width="22" style="279" customWidth="1"/>
    <col min="24" max="24" width="13.42578125" style="279" customWidth="1"/>
    <col min="25" max="25" width="18" style="279" customWidth="1"/>
    <col min="26" max="26" width="9.140625" style="279"/>
    <col min="27" max="27" width="17.28515625" style="279" bestFit="1" customWidth="1"/>
    <col min="28" max="123" width="9.140625" style="280"/>
    <col min="124" max="124" width="24" style="280" customWidth="1"/>
    <col min="125" max="125" width="32" style="280" customWidth="1"/>
    <col min="126" max="126" width="10.140625" style="280" customWidth="1"/>
    <col min="127" max="128" width="8.7109375" style="280" customWidth="1"/>
    <col min="129" max="129" width="9.140625" style="280"/>
    <col min="130" max="130" width="15" style="280" customWidth="1"/>
    <col min="131" max="131" width="7.42578125" style="280" customWidth="1"/>
    <col min="132" max="132" width="16.28515625" style="280" customWidth="1"/>
    <col min="133" max="133" width="7.7109375" style="280" customWidth="1"/>
    <col min="134" max="134" width="12.85546875" style="280" customWidth="1"/>
    <col min="135" max="135" width="6.42578125" style="280" customWidth="1"/>
    <col min="136" max="136" width="14.28515625" style="280" customWidth="1"/>
    <col min="137" max="137" width="5.7109375" style="280" customWidth="1"/>
    <col min="138" max="138" width="13.85546875" style="280" customWidth="1"/>
    <col min="139" max="139" width="15" style="280" customWidth="1"/>
    <col min="140" max="140" width="16.42578125" style="280" customWidth="1"/>
    <col min="141" max="141" width="18" style="280" customWidth="1"/>
    <col min="142" max="142" width="7.140625" style="280" customWidth="1"/>
    <col min="143" max="143" width="16.28515625" style="280" customWidth="1"/>
    <col min="144" max="144" width="5.5703125" style="280" customWidth="1"/>
    <col min="145" max="145" width="15.42578125" style="280" customWidth="1"/>
    <col min="146" max="146" width="5.5703125" style="280" customWidth="1"/>
    <col min="147" max="147" width="18.42578125" style="280" customWidth="1"/>
    <col min="148" max="148" width="18" style="280" customWidth="1"/>
    <col min="149" max="149" width="19.5703125" style="280" customWidth="1"/>
    <col min="150" max="150" width="17.5703125" style="280" customWidth="1"/>
    <col min="151" max="379" width="9.140625" style="280"/>
    <col min="380" max="380" width="24" style="280" customWidth="1"/>
    <col min="381" max="381" width="32" style="280" customWidth="1"/>
    <col min="382" max="382" width="10.140625" style="280" customWidth="1"/>
    <col min="383" max="384" width="8.7109375" style="280" customWidth="1"/>
    <col min="385" max="385" width="9.140625" style="280"/>
    <col min="386" max="386" width="15" style="280" customWidth="1"/>
    <col min="387" max="387" width="7.42578125" style="280" customWidth="1"/>
    <col min="388" max="388" width="16.28515625" style="280" customWidth="1"/>
    <col min="389" max="389" width="7.7109375" style="280" customWidth="1"/>
    <col min="390" max="390" width="12.85546875" style="280" customWidth="1"/>
    <col min="391" max="391" width="6.42578125" style="280" customWidth="1"/>
    <col min="392" max="392" width="14.28515625" style="280" customWidth="1"/>
    <col min="393" max="393" width="5.7109375" style="280" customWidth="1"/>
    <col min="394" max="394" width="13.85546875" style="280" customWidth="1"/>
    <col min="395" max="395" width="15" style="280" customWidth="1"/>
    <col min="396" max="396" width="16.42578125" style="280" customWidth="1"/>
    <col min="397" max="397" width="18" style="280" customWidth="1"/>
    <col min="398" max="398" width="7.140625" style="280" customWidth="1"/>
    <col min="399" max="399" width="16.28515625" style="280" customWidth="1"/>
    <col min="400" max="400" width="5.5703125" style="280" customWidth="1"/>
    <col min="401" max="401" width="15.42578125" style="280" customWidth="1"/>
    <col min="402" max="402" width="5.5703125" style="280" customWidth="1"/>
    <col min="403" max="403" width="18.42578125" style="280" customWidth="1"/>
    <col min="404" max="404" width="18" style="280" customWidth="1"/>
    <col min="405" max="405" width="19.5703125" style="280" customWidth="1"/>
    <col min="406" max="406" width="17.5703125" style="280" customWidth="1"/>
    <col min="407" max="635" width="9.140625" style="280"/>
    <col min="636" max="636" width="24" style="280" customWidth="1"/>
    <col min="637" max="637" width="32" style="280" customWidth="1"/>
    <col min="638" max="638" width="10.140625" style="280" customWidth="1"/>
    <col min="639" max="640" width="8.7109375" style="280" customWidth="1"/>
    <col min="641" max="641" width="9.140625" style="280"/>
    <col min="642" max="642" width="15" style="280" customWidth="1"/>
    <col min="643" max="643" width="7.42578125" style="280" customWidth="1"/>
    <col min="644" max="644" width="16.28515625" style="280" customWidth="1"/>
    <col min="645" max="645" width="7.7109375" style="280" customWidth="1"/>
    <col min="646" max="646" width="12.85546875" style="280" customWidth="1"/>
    <col min="647" max="647" width="6.42578125" style="280" customWidth="1"/>
    <col min="648" max="648" width="14.28515625" style="280" customWidth="1"/>
    <col min="649" max="649" width="5.7109375" style="280" customWidth="1"/>
    <col min="650" max="650" width="13.85546875" style="280" customWidth="1"/>
    <col min="651" max="651" width="15" style="280" customWidth="1"/>
    <col min="652" max="652" width="16.42578125" style="280" customWidth="1"/>
    <col min="653" max="653" width="18" style="280" customWidth="1"/>
    <col min="654" max="654" width="7.140625" style="280" customWidth="1"/>
    <col min="655" max="655" width="16.28515625" style="280" customWidth="1"/>
    <col min="656" max="656" width="5.5703125" style="280" customWidth="1"/>
    <col min="657" max="657" width="15.42578125" style="280" customWidth="1"/>
    <col min="658" max="658" width="5.5703125" style="280" customWidth="1"/>
    <col min="659" max="659" width="18.42578125" style="280" customWidth="1"/>
    <col min="660" max="660" width="18" style="280" customWidth="1"/>
    <col min="661" max="661" width="19.5703125" style="280" customWidth="1"/>
    <col min="662" max="662" width="17.5703125" style="280" customWidth="1"/>
    <col min="663" max="891" width="9.140625" style="280"/>
    <col min="892" max="892" width="24" style="280" customWidth="1"/>
    <col min="893" max="893" width="32" style="280" customWidth="1"/>
    <col min="894" max="894" width="10.140625" style="280" customWidth="1"/>
    <col min="895" max="896" width="8.7109375" style="280" customWidth="1"/>
    <col min="897" max="897" width="9.140625" style="280"/>
    <col min="898" max="898" width="15" style="280" customWidth="1"/>
    <col min="899" max="899" width="7.42578125" style="280" customWidth="1"/>
    <col min="900" max="900" width="16.28515625" style="280" customWidth="1"/>
    <col min="901" max="901" width="7.7109375" style="280" customWidth="1"/>
    <col min="902" max="902" width="12.85546875" style="280" customWidth="1"/>
    <col min="903" max="903" width="6.42578125" style="280" customWidth="1"/>
    <col min="904" max="904" width="14.28515625" style="280" customWidth="1"/>
    <col min="905" max="905" width="5.7109375" style="280" customWidth="1"/>
    <col min="906" max="906" width="13.85546875" style="280" customWidth="1"/>
    <col min="907" max="907" width="15" style="280" customWidth="1"/>
    <col min="908" max="908" width="16.42578125" style="280" customWidth="1"/>
    <col min="909" max="909" width="18" style="280" customWidth="1"/>
    <col min="910" max="910" width="7.140625" style="280" customWidth="1"/>
    <col min="911" max="911" width="16.28515625" style="280" customWidth="1"/>
    <col min="912" max="912" width="5.5703125" style="280" customWidth="1"/>
    <col min="913" max="913" width="15.42578125" style="280" customWidth="1"/>
    <col min="914" max="914" width="5.5703125" style="280" customWidth="1"/>
    <col min="915" max="915" width="18.42578125" style="280" customWidth="1"/>
    <col min="916" max="916" width="18" style="280" customWidth="1"/>
    <col min="917" max="917" width="19.5703125" style="280" customWidth="1"/>
    <col min="918" max="918" width="17.5703125" style="280" customWidth="1"/>
    <col min="919" max="1147" width="9.140625" style="280"/>
    <col min="1148" max="1148" width="24" style="280" customWidth="1"/>
    <col min="1149" max="1149" width="32" style="280" customWidth="1"/>
    <col min="1150" max="1150" width="10.140625" style="280" customWidth="1"/>
    <col min="1151" max="1152" width="8.7109375" style="280" customWidth="1"/>
    <col min="1153" max="1153" width="9.140625" style="280"/>
    <col min="1154" max="1154" width="15" style="280" customWidth="1"/>
    <col min="1155" max="1155" width="7.42578125" style="280" customWidth="1"/>
    <col min="1156" max="1156" width="16.28515625" style="280" customWidth="1"/>
    <col min="1157" max="1157" width="7.7109375" style="280" customWidth="1"/>
    <col min="1158" max="1158" width="12.85546875" style="280" customWidth="1"/>
    <col min="1159" max="1159" width="6.42578125" style="280" customWidth="1"/>
    <col min="1160" max="1160" width="14.28515625" style="280" customWidth="1"/>
    <col min="1161" max="1161" width="5.7109375" style="280" customWidth="1"/>
    <col min="1162" max="1162" width="13.85546875" style="280" customWidth="1"/>
    <col min="1163" max="1163" width="15" style="280" customWidth="1"/>
    <col min="1164" max="1164" width="16.42578125" style="280" customWidth="1"/>
    <col min="1165" max="1165" width="18" style="280" customWidth="1"/>
    <col min="1166" max="1166" width="7.140625" style="280" customWidth="1"/>
    <col min="1167" max="1167" width="16.28515625" style="280" customWidth="1"/>
    <col min="1168" max="1168" width="5.5703125" style="280" customWidth="1"/>
    <col min="1169" max="1169" width="15.42578125" style="280" customWidth="1"/>
    <col min="1170" max="1170" width="5.5703125" style="280" customWidth="1"/>
    <col min="1171" max="1171" width="18.42578125" style="280" customWidth="1"/>
    <col min="1172" max="1172" width="18" style="280" customWidth="1"/>
    <col min="1173" max="1173" width="19.5703125" style="280" customWidth="1"/>
    <col min="1174" max="1174" width="17.5703125" style="280" customWidth="1"/>
    <col min="1175" max="1403" width="9.140625" style="280"/>
    <col min="1404" max="1404" width="24" style="280" customWidth="1"/>
    <col min="1405" max="1405" width="32" style="280" customWidth="1"/>
    <col min="1406" max="1406" width="10.140625" style="280" customWidth="1"/>
    <col min="1407" max="1408" width="8.7109375" style="280" customWidth="1"/>
    <col min="1409" max="1409" width="9.140625" style="280"/>
    <col min="1410" max="1410" width="15" style="280" customWidth="1"/>
    <col min="1411" max="1411" width="7.42578125" style="280" customWidth="1"/>
    <col min="1412" max="1412" width="16.28515625" style="280" customWidth="1"/>
    <col min="1413" max="1413" width="7.7109375" style="280" customWidth="1"/>
    <col min="1414" max="1414" width="12.85546875" style="280" customWidth="1"/>
    <col min="1415" max="1415" width="6.42578125" style="280" customWidth="1"/>
    <col min="1416" max="1416" width="14.28515625" style="280" customWidth="1"/>
    <col min="1417" max="1417" width="5.7109375" style="280" customWidth="1"/>
    <col min="1418" max="1418" width="13.85546875" style="280" customWidth="1"/>
    <col min="1419" max="1419" width="15" style="280" customWidth="1"/>
    <col min="1420" max="1420" width="16.42578125" style="280" customWidth="1"/>
    <col min="1421" max="1421" width="18" style="280" customWidth="1"/>
    <col min="1422" max="1422" width="7.140625" style="280" customWidth="1"/>
    <col min="1423" max="1423" width="16.28515625" style="280" customWidth="1"/>
    <col min="1424" max="1424" width="5.5703125" style="280" customWidth="1"/>
    <col min="1425" max="1425" width="15.42578125" style="280" customWidth="1"/>
    <col min="1426" max="1426" width="5.5703125" style="280" customWidth="1"/>
    <col min="1427" max="1427" width="18.42578125" style="280" customWidth="1"/>
    <col min="1428" max="1428" width="18" style="280" customWidth="1"/>
    <col min="1429" max="1429" width="19.5703125" style="280" customWidth="1"/>
    <col min="1430" max="1430" width="17.5703125" style="280" customWidth="1"/>
    <col min="1431" max="1659" width="9.140625" style="280"/>
    <col min="1660" max="1660" width="24" style="280" customWidth="1"/>
    <col min="1661" max="1661" width="32" style="280" customWidth="1"/>
    <col min="1662" max="1662" width="10.140625" style="280" customWidth="1"/>
    <col min="1663" max="1664" width="8.7109375" style="280" customWidth="1"/>
    <col min="1665" max="1665" width="9.140625" style="280"/>
    <col min="1666" max="1666" width="15" style="280" customWidth="1"/>
    <col min="1667" max="1667" width="7.42578125" style="280" customWidth="1"/>
    <col min="1668" max="1668" width="16.28515625" style="280" customWidth="1"/>
    <col min="1669" max="1669" width="7.7109375" style="280" customWidth="1"/>
    <col min="1670" max="1670" width="12.85546875" style="280" customWidth="1"/>
    <col min="1671" max="1671" width="6.42578125" style="280" customWidth="1"/>
    <col min="1672" max="1672" width="14.28515625" style="280" customWidth="1"/>
    <col min="1673" max="1673" width="5.7109375" style="280" customWidth="1"/>
    <col min="1674" max="1674" width="13.85546875" style="280" customWidth="1"/>
    <col min="1675" max="1675" width="15" style="280" customWidth="1"/>
    <col min="1676" max="1676" width="16.42578125" style="280" customWidth="1"/>
    <col min="1677" max="1677" width="18" style="280" customWidth="1"/>
    <col min="1678" max="1678" width="7.140625" style="280" customWidth="1"/>
    <col min="1679" max="1679" width="16.28515625" style="280" customWidth="1"/>
    <col min="1680" max="1680" width="5.5703125" style="280" customWidth="1"/>
    <col min="1681" max="1681" width="15.42578125" style="280" customWidth="1"/>
    <col min="1682" max="1682" width="5.5703125" style="280" customWidth="1"/>
    <col min="1683" max="1683" width="18.42578125" style="280" customWidth="1"/>
    <col min="1684" max="1684" width="18" style="280" customWidth="1"/>
    <col min="1685" max="1685" width="19.5703125" style="280" customWidth="1"/>
    <col min="1686" max="1686" width="17.5703125" style="280" customWidth="1"/>
    <col min="1687" max="1915" width="9.140625" style="280"/>
    <col min="1916" max="1916" width="24" style="280" customWidth="1"/>
    <col min="1917" max="1917" width="32" style="280" customWidth="1"/>
    <col min="1918" max="1918" width="10.140625" style="280" customWidth="1"/>
    <col min="1919" max="1920" width="8.7109375" style="280" customWidth="1"/>
    <col min="1921" max="1921" width="9.140625" style="280"/>
    <col min="1922" max="1922" width="15" style="280" customWidth="1"/>
    <col min="1923" max="1923" width="7.42578125" style="280" customWidth="1"/>
    <col min="1924" max="1924" width="16.28515625" style="280" customWidth="1"/>
    <col min="1925" max="1925" width="7.7109375" style="280" customWidth="1"/>
    <col min="1926" max="1926" width="12.85546875" style="280" customWidth="1"/>
    <col min="1927" max="1927" width="6.42578125" style="280" customWidth="1"/>
    <col min="1928" max="1928" width="14.28515625" style="280" customWidth="1"/>
    <col min="1929" max="1929" width="5.7109375" style="280" customWidth="1"/>
    <col min="1930" max="1930" width="13.85546875" style="280" customWidth="1"/>
    <col min="1931" max="1931" width="15" style="280" customWidth="1"/>
    <col min="1932" max="1932" width="16.42578125" style="280" customWidth="1"/>
    <col min="1933" max="1933" width="18" style="280" customWidth="1"/>
    <col min="1934" max="1934" width="7.140625" style="280" customWidth="1"/>
    <col min="1935" max="1935" width="16.28515625" style="280" customWidth="1"/>
    <col min="1936" max="1936" width="5.5703125" style="280" customWidth="1"/>
    <col min="1937" max="1937" width="15.42578125" style="280" customWidth="1"/>
    <col min="1938" max="1938" width="5.5703125" style="280" customWidth="1"/>
    <col min="1939" max="1939" width="18.42578125" style="280" customWidth="1"/>
    <col min="1940" max="1940" width="18" style="280" customWidth="1"/>
    <col min="1941" max="1941" width="19.5703125" style="280" customWidth="1"/>
    <col min="1942" max="1942" width="17.5703125" style="280" customWidth="1"/>
    <col min="1943" max="2171" width="9.140625" style="280"/>
    <col min="2172" max="2172" width="24" style="280" customWidth="1"/>
    <col min="2173" max="2173" width="32" style="280" customWidth="1"/>
    <col min="2174" max="2174" width="10.140625" style="280" customWidth="1"/>
    <col min="2175" max="2176" width="8.7109375" style="280" customWidth="1"/>
    <col min="2177" max="2177" width="9.140625" style="280"/>
    <col min="2178" max="2178" width="15" style="280" customWidth="1"/>
    <col min="2179" max="2179" width="7.42578125" style="280" customWidth="1"/>
    <col min="2180" max="2180" width="16.28515625" style="280" customWidth="1"/>
    <col min="2181" max="2181" width="7.7109375" style="280" customWidth="1"/>
    <col min="2182" max="2182" width="12.85546875" style="280" customWidth="1"/>
    <col min="2183" max="2183" width="6.42578125" style="280" customWidth="1"/>
    <col min="2184" max="2184" width="14.28515625" style="280" customWidth="1"/>
    <col min="2185" max="2185" width="5.7109375" style="280" customWidth="1"/>
    <col min="2186" max="2186" width="13.85546875" style="280" customWidth="1"/>
    <col min="2187" max="2187" width="15" style="280" customWidth="1"/>
    <col min="2188" max="2188" width="16.42578125" style="280" customWidth="1"/>
    <col min="2189" max="2189" width="18" style="280" customWidth="1"/>
    <col min="2190" max="2190" width="7.140625" style="280" customWidth="1"/>
    <col min="2191" max="2191" width="16.28515625" style="280" customWidth="1"/>
    <col min="2192" max="2192" width="5.5703125" style="280" customWidth="1"/>
    <col min="2193" max="2193" width="15.42578125" style="280" customWidth="1"/>
    <col min="2194" max="2194" width="5.5703125" style="280" customWidth="1"/>
    <col min="2195" max="2195" width="18.42578125" style="280" customWidth="1"/>
    <col min="2196" max="2196" width="18" style="280" customWidth="1"/>
    <col min="2197" max="2197" width="19.5703125" style="280" customWidth="1"/>
    <col min="2198" max="2198" width="17.5703125" style="280" customWidth="1"/>
    <col min="2199" max="2427" width="9.140625" style="280"/>
    <col min="2428" max="2428" width="24" style="280" customWidth="1"/>
    <col min="2429" max="2429" width="32" style="280" customWidth="1"/>
    <col min="2430" max="2430" width="10.140625" style="280" customWidth="1"/>
    <col min="2431" max="2432" width="8.7109375" style="280" customWidth="1"/>
    <col min="2433" max="2433" width="9.140625" style="280"/>
    <col min="2434" max="2434" width="15" style="280" customWidth="1"/>
    <col min="2435" max="2435" width="7.42578125" style="280" customWidth="1"/>
    <col min="2436" max="2436" width="16.28515625" style="280" customWidth="1"/>
    <col min="2437" max="2437" width="7.7109375" style="280" customWidth="1"/>
    <col min="2438" max="2438" width="12.85546875" style="280" customWidth="1"/>
    <col min="2439" max="2439" width="6.42578125" style="280" customWidth="1"/>
    <col min="2440" max="2440" width="14.28515625" style="280" customWidth="1"/>
    <col min="2441" max="2441" width="5.7109375" style="280" customWidth="1"/>
    <col min="2442" max="2442" width="13.85546875" style="280" customWidth="1"/>
    <col min="2443" max="2443" width="15" style="280" customWidth="1"/>
    <col min="2444" max="2444" width="16.42578125" style="280" customWidth="1"/>
    <col min="2445" max="2445" width="18" style="280" customWidth="1"/>
    <col min="2446" max="2446" width="7.140625" style="280" customWidth="1"/>
    <col min="2447" max="2447" width="16.28515625" style="280" customWidth="1"/>
    <col min="2448" max="2448" width="5.5703125" style="280" customWidth="1"/>
    <col min="2449" max="2449" width="15.42578125" style="280" customWidth="1"/>
    <col min="2450" max="2450" width="5.5703125" style="280" customWidth="1"/>
    <col min="2451" max="2451" width="18.42578125" style="280" customWidth="1"/>
    <col min="2452" max="2452" width="18" style="280" customWidth="1"/>
    <col min="2453" max="2453" width="19.5703125" style="280" customWidth="1"/>
    <col min="2454" max="2454" width="17.5703125" style="280" customWidth="1"/>
    <col min="2455" max="2683" width="9.140625" style="280"/>
    <col min="2684" max="2684" width="24" style="280" customWidth="1"/>
    <col min="2685" max="2685" width="32" style="280" customWidth="1"/>
    <col min="2686" max="2686" width="10.140625" style="280" customWidth="1"/>
    <col min="2687" max="2688" width="8.7109375" style="280" customWidth="1"/>
    <col min="2689" max="2689" width="9.140625" style="280"/>
    <col min="2690" max="2690" width="15" style="280" customWidth="1"/>
    <col min="2691" max="2691" width="7.42578125" style="280" customWidth="1"/>
    <col min="2692" max="2692" width="16.28515625" style="280" customWidth="1"/>
    <col min="2693" max="2693" width="7.7109375" style="280" customWidth="1"/>
    <col min="2694" max="2694" width="12.85546875" style="280" customWidth="1"/>
    <col min="2695" max="2695" width="6.42578125" style="280" customWidth="1"/>
    <col min="2696" max="2696" width="14.28515625" style="280" customWidth="1"/>
    <col min="2697" max="2697" width="5.7109375" style="280" customWidth="1"/>
    <col min="2698" max="2698" width="13.85546875" style="280" customWidth="1"/>
    <col min="2699" max="2699" width="15" style="280" customWidth="1"/>
    <col min="2700" max="2700" width="16.42578125" style="280" customWidth="1"/>
    <col min="2701" max="2701" width="18" style="280" customWidth="1"/>
    <col min="2702" max="2702" width="7.140625" style="280" customWidth="1"/>
    <col min="2703" max="2703" width="16.28515625" style="280" customWidth="1"/>
    <col min="2704" max="2704" width="5.5703125" style="280" customWidth="1"/>
    <col min="2705" max="2705" width="15.42578125" style="280" customWidth="1"/>
    <col min="2706" max="2706" width="5.5703125" style="280" customWidth="1"/>
    <col min="2707" max="2707" width="18.42578125" style="280" customWidth="1"/>
    <col min="2708" max="2708" width="18" style="280" customWidth="1"/>
    <col min="2709" max="2709" width="19.5703125" style="280" customWidth="1"/>
    <col min="2710" max="2710" width="17.5703125" style="280" customWidth="1"/>
    <col min="2711" max="2939" width="9.140625" style="280"/>
    <col min="2940" max="2940" width="24" style="280" customWidth="1"/>
    <col min="2941" max="2941" width="32" style="280" customWidth="1"/>
    <col min="2942" max="2942" width="10.140625" style="280" customWidth="1"/>
    <col min="2943" max="2944" width="8.7109375" style="280" customWidth="1"/>
    <col min="2945" max="2945" width="9.140625" style="280"/>
    <col min="2946" max="2946" width="15" style="280" customWidth="1"/>
    <col min="2947" max="2947" width="7.42578125" style="280" customWidth="1"/>
    <col min="2948" max="2948" width="16.28515625" style="280" customWidth="1"/>
    <col min="2949" max="2949" width="7.7109375" style="280" customWidth="1"/>
    <col min="2950" max="2950" width="12.85546875" style="280" customWidth="1"/>
    <col min="2951" max="2951" width="6.42578125" style="280" customWidth="1"/>
    <col min="2952" max="2952" width="14.28515625" style="280" customWidth="1"/>
    <col min="2953" max="2953" width="5.7109375" style="280" customWidth="1"/>
    <col min="2954" max="2954" width="13.85546875" style="280" customWidth="1"/>
    <col min="2955" max="2955" width="15" style="280" customWidth="1"/>
    <col min="2956" max="2956" width="16.42578125" style="280" customWidth="1"/>
    <col min="2957" max="2957" width="18" style="280" customWidth="1"/>
    <col min="2958" max="2958" width="7.140625" style="280" customWidth="1"/>
    <col min="2959" max="2959" width="16.28515625" style="280" customWidth="1"/>
    <col min="2960" max="2960" width="5.5703125" style="280" customWidth="1"/>
    <col min="2961" max="2961" width="15.42578125" style="280" customWidth="1"/>
    <col min="2962" max="2962" width="5.5703125" style="280" customWidth="1"/>
    <col min="2963" max="2963" width="18.42578125" style="280" customWidth="1"/>
    <col min="2964" max="2964" width="18" style="280" customWidth="1"/>
    <col min="2965" max="2965" width="19.5703125" style="280" customWidth="1"/>
    <col min="2966" max="2966" width="17.5703125" style="280" customWidth="1"/>
    <col min="2967" max="3195" width="9.140625" style="280"/>
    <col min="3196" max="3196" width="24" style="280" customWidth="1"/>
    <col min="3197" max="3197" width="32" style="280" customWidth="1"/>
    <col min="3198" max="3198" width="10.140625" style="280" customWidth="1"/>
    <col min="3199" max="3200" width="8.7109375" style="280" customWidth="1"/>
    <col min="3201" max="3201" width="9.140625" style="280"/>
    <col min="3202" max="3202" width="15" style="280" customWidth="1"/>
    <col min="3203" max="3203" width="7.42578125" style="280" customWidth="1"/>
    <col min="3204" max="3204" width="16.28515625" style="280" customWidth="1"/>
    <col min="3205" max="3205" width="7.7109375" style="280" customWidth="1"/>
    <col min="3206" max="3206" width="12.85546875" style="280" customWidth="1"/>
    <col min="3207" max="3207" width="6.42578125" style="280" customWidth="1"/>
    <col min="3208" max="3208" width="14.28515625" style="280" customWidth="1"/>
    <col min="3209" max="3209" width="5.7109375" style="280" customWidth="1"/>
    <col min="3210" max="3210" width="13.85546875" style="280" customWidth="1"/>
    <col min="3211" max="3211" width="15" style="280" customWidth="1"/>
    <col min="3212" max="3212" width="16.42578125" style="280" customWidth="1"/>
    <col min="3213" max="3213" width="18" style="280" customWidth="1"/>
    <col min="3214" max="3214" width="7.140625" style="280" customWidth="1"/>
    <col min="3215" max="3215" width="16.28515625" style="280" customWidth="1"/>
    <col min="3216" max="3216" width="5.5703125" style="280" customWidth="1"/>
    <col min="3217" max="3217" width="15.42578125" style="280" customWidth="1"/>
    <col min="3218" max="3218" width="5.5703125" style="280" customWidth="1"/>
    <col min="3219" max="3219" width="18.42578125" style="280" customWidth="1"/>
    <col min="3220" max="3220" width="18" style="280" customWidth="1"/>
    <col min="3221" max="3221" width="19.5703125" style="280" customWidth="1"/>
    <col min="3222" max="3222" width="17.5703125" style="280" customWidth="1"/>
    <col min="3223" max="3451" width="9.140625" style="280"/>
    <col min="3452" max="3452" width="24" style="280" customWidth="1"/>
    <col min="3453" max="3453" width="32" style="280" customWidth="1"/>
    <col min="3454" max="3454" width="10.140625" style="280" customWidth="1"/>
    <col min="3455" max="3456" width="8.7109375" style="280" customWidth="1"/>
    <col min="3457" max="3457" width="9.140625" style="280"/>
    <col min="3458" max="3458" width="15" style="280" customWidth="1"/>
    <col min="3459" max="3459" width="7.42578125" style="280" customWidth="1"/>
    <col min="3460" max="3460" width="16.28515625" style="280" customWidth="1"/>
    <col min="3461" max="3461" width="7.7109375" style="280" customWidth="1"/>
    <col min="3462" max="3462" width="12.85546875" style="280" customWidth="1"/>
    <col min="3463" max="3463" width="6.42578125" style="280" customWidth="1"/>
    <col min="3464" max="3464" width="14.28515625" style="280" customWidth="1"/>
    <col min="3465" max="3465" width="5.7109375" style="280" customWidth="1"/>
    <col min="3466" max="3466" width="13.85546875" style="280" customWidth="1"/>
    <col min="3467" max="3467" width="15" style="280" customWidth="1"/>
    <col min="3468" max="3468" width="16.42578125" style="280" customWidth="1"/>
    <col min="3469" max="3469" width="18" style="280" customWidth="1"/>
    <col min="3470" max="3470" width="7.140625" style="280" customWidth="1"/>
    <col min="3471" max="3471" width="16.28515625" style="280" customWidth="1"/>
    <col min="3472" max="3472" width="5.5703125" style="280" customWidth="1"/>
    <col min="3473" max="3473" width="15.42578125" style="280" customWidth="1"/>
    <col min="3474" max="3474" width="5.5703125" style="280" customWidth="1"/>
    <col min="3475" max="3475" width="18.42578125" style="280" customWidth="1"/>
    <col min="3476" max="3476" width="18" style="280" customWidth="1"/>
    <col min="3477" max="3477" width="19.5703125" style="280" customWidth="1"/>
    <col min="3478" max="3478" width="17.5703125" style="280" customWidth="1"/>
    <col min="3479" max="3707" width="9.140625" style="280"/>
    <col min="3708" max="3708" width="24" style="280" customWidth="1"/>
    <col min="3709" max="3709" width="32" style="280" customWidth="1"/>
    <col min="3710" max="3710" width="10.140625" style="280" customWidth="1"/>
    <col min="3711" max="3712" width="8.7109375" style="280" customWidth="1"/>
    <col min="3713" max="3713" width="9.140625" style="280"/>
    <col min="3714" max="3714" width="15" style="280" customWidth="1"/>
    <col min="3715" max="3715" width="7.42578125" style="280" customWidth="1"/>
    <col min="3716" max="3716" width="16.28515625" style="280" customWidth="1"/>
    <col min="3717" max="3717" width="7.7109375" style="280" customWidth="1"/>
    <col min="3718" max="3718" width="12.85546875" style="280" customWidth="1"/>
    <col min="3719" max="3719" width="6.42578125" style="280" customWidth="1"/>
    <col min="3720" max="3720" width="14.28515625" style="280" customWidth="1"/>
    <col min="3721" max="3721" width="5.7109375" style="280" customWidth="1"/>
    <col min="3722" max="3722" width="13.85546875" style="280" customWidth="1"/>
    <col min="3723" max="3723" width="15" style="280" customWidth="1"/>
    <col min="3724" max="3724" width="16.42578125" style="280" customWidth="1"/>
    <col min="3725" max="3725" width="18" style="280" customWidth="1"/>
    <col min="3726" max="3726" width="7.140625" style="280" customWidth="1"/>
    <col min="3727" max="3727" width="16.28515625" style="280" customWidth="1"/>
    <col min="3728" max="3728" width="5.5703125" style="280" customWidth="1"/>
    <col min="3729" max="3729" width="15.42578125" style="280" customWidth="1"/>
    <col min="3730" max="3730" width="5.5703125" style="280" customWidth="1"/>
    <col min="3731" max="3731" width="18.42578125" style="280" customWidth="1"/>
    <col min="3732" max="3732" width="18" style="280" customWidth="1"/>
    <col min="3733" max="3733" width="19.5703125" style="280" customWidth="1"/>
    <col min="3734" max="3734" width="17.5703125" style="280" customWidth="1"/>
    <col min="3735" max="3963" width="9.140625" style="280"/>
    <col min="3964" max="3964" width="24" style="280" customWidth="1"/>
    <col min="3965" max="3965" width="32" style="280" customWidth="1"/>
    <col min="3966" max="3966" width="10.140625" style="280" customWidth="1"/>
    <col min="3967" max="3968" width="8.7109375" style="280" customWidth="1"/>
    <col min="3969" max="3969" width="9.140625" style="280"/>
    <col min="3970" max="3970" width="15" style="280" customWidth="1"/>
    <col min="3971" max="3971" width="7.42578125" style="280" customWidth="1"/>
    <col min="3972" max="3972" width="16.28515625" style="280" customWidth="1"/>
    <col min="3973" max="3973" width="7.7109375" style="280" customWidth="1"/>
    <col min="3974" max="3974" width="12.85546875" style="280" customWidth="1"/>
    <col min="3975" max="3975" width="6.42578125" style="280" customWidth="1"/>
    <col min="3976" max="3976" width="14.28515625" style="280" customWidth="1"/>
    <col min="3977" max="3977" width="5.7109375" style="280" customWidth="1"/>
    <col min="3978" max="3978" width="13.85546875" style="280" customWidth="1"/>
    <col min="3979" max="3979" width="15" style="280" customWidth="1"/>
    <col min="3980" max="3980" width="16.42578125" style="280" customWidth="1"/>
    <col min="3981" max="3981" width="18" style="280" customWidth="1"/>
    <col min="3982" max="3982" width="7.140625" style="280" customWidth="1"/>
    <col min="3983" max="3983" width="16.28515625" style="280" customWidth="1"/>
    <col min="3984" max="3984" width="5.5703125" style="280" customWidth="1"/>
    <col min="3985" max="3985" width="15.42578125" style="280" customWidth="1"/>
    <col min="3986" max="3986" width="5.5703125" style="280" customWidth="1"/>
    <col min="3987" max="3987" width="18.42578125" style="280" customWidth="1"/>
    <col min="3988" max="3988" width="18" style="280" customWidth="1"/>
    <col min="3989" max="3989" width="19.5703125" style="280" customWidth="1"/>
    <col min="3990" max="3990" width="17.5703125" style="280" customWidth="1"/>
    <col min="3991" max="4219" width="9.140625" style="280"/>
    <col min="4220" max="4220" width="24" style="280" customWidth="1"/>
    <col min="4221" max="4221" width="32" style="280" customWidth="1"/>
    <col min="4222" max="4222" width="10.140625" style="280" customWidth="1"/>
    <col min="4223" max="4224" width="8.7109375" style="280" customWidth="1"/>
    <col min="4225" max="4225" width="9.140625" style="280"/>
    <col min="4226" max="4226" width="15" style="280" customWidth="1"/>
    <col min="4227" max="4227" width="7.42578125" style="280" customWidth="1"/>
    <col min="4228" max="4228" width="16.28515625" style="280" customWidth="1"/>
    <col min="4229" max="4229" width="7.7109375" style="280" customWidth="1"/>
    <col min="4230" max="4230" width="12.85546875" style="280" customWidth="1"/>
    <col min="4231" max="4231" width="6.42578125" style="280" customWidth="1"/>
    <col min="4232" max="4232" width="14.28515625" style="280" customWidth="1"/>
    <col min="4233" max="4233" width="5.7109375" style="280" customWidth="1"/>
    <col min="4234" max="4234" width="13.85546875" style="280" customWidth="1"/>
    <col min="4235" max="4235" width="15" style="280" customWidth="1"/>
    <col min="4236" max="4236" width="16.42578125" style="280" customWidth="1"/>
    <col min="4237" max="4237" width="18" style="280" customWidth="1"/>
    <col min="4238" max="4238" width="7.140625" style="280" customWidth="1"/>
    <col min="4239" max="4239" width="16.28515625" style="280" customWidth="1"/>
    <col min="4240" max="4240" width="5.5703125" style="280" customWidth="1"/>
    <col min="4241" max="4241" width="15.42578125" style="280" customWidth="1"/>
    <col min="4242" max="4242" width="5.5703125" style="280" customWidth="1"/>
    <col min="4243" max="4243" width="18.42578125" style="280" customWidth="1"/>
    <col min="4244" max="4244" width="18" style="280" customWidth="1"/>
    <col min="4245" max="4245" width="19.5703125" style="280" customWidth="1"/>
    <col min="4246" max="4246" width="17.5703125" style="280" customWidth="1"/>
    <col min="4247" max="4475" width="9.140625" style="280"/>
    <col min="4476" max="4476" width="24" style="280" customWidth="1"/>
    <col min="4477" max="4477" width="32" style="280" customWidth="1"/>
    <col min="4478" max="4478" width="10.140625" style="280" customWidth="1"/>
    <col min="4479" max="4480" width="8.7109375" style="280" customWidth="1"/>
    <col min="4481" max="4481" width="9.140625" style="280"/>
    <col min="4482" max="4482" width="15" style="280" customWidth="1"/>
    <col min="4483" max="4483" width="7.42578125" style="280" customWidth="1"/>
    <col min="4484" max="4484" width="16.28515625" style="280" customWidth="1"/>
    <col min="4485" max="4485" width="7.7109375" style="280" customWidth="1"/>
    <col min="4486" max="4486" width="12.85546875" style="280" customWidth="1"/>
    <col min="4487" max="4487" width="6.42578125" style="280" customWidth="1"/>
    <col min="4488" max="4488" width="14.28515625" style="280" customWidth="1"/>
    <col min="4489" max="4489" width="5.7109375" style="280" customWidth="1"/>
    <col min="4490" max="4490" width="13.85546875" style="280" customWidth="1"/>
    <col min="4491" max="4491" width="15" style="280" customWidth="1"/>
    <col min="4492" max="4492" width="16.42578125" style="280" customWidth="1"/>
    <col min="4493" max="4493" width="18" style="280" customWidth="1"/>
    <col min="4494" max="4494" width="7.140625" style="280" customWidth="1"/>
    <col min="4495" max="4495" width="16.28515625" style="280" customWidth="1"/>
    <col min="4496" max="4496" width="5.5703125" style="280" customWidth="1"/>
    <col min="4497" max="4497" width="15.42578125" style="280" customWidth="1"/>
    <col min="4498" max="4498" width="5.5703125" style="280" customWidth="1"/>
    <col min="4499" max="4499" width="18.42578125" style="280" customWidth="1"/>
    <col min="4500" max="4500" width="18" style="280" customWidth="1"/>
    <col min="4501" max="4501" width="19.5703125" style="280" customWidth="1"/>
    <col min="4502" max="4502" width="17.5703125" style="280" customWidth="1"/>
    <col min="4503" max="4731" width="9.140625" style="280"/>
    <col min="4732" max="4732" width="24" style="280" customWidth="1"/>
    <col min="4733" max="4733" width="32" style="280" customWidth="1"/>
    <col min="4734" max="4734" width="10.140625" style="280" customWidth="1"/>
    <col min="4735" max="4736" width="8.7109375" style="280" customWidth="1"/>
    <col min="4737" max="4737" width="9.140625" style="280"/>
    <col min="4738" max="4738" width="15" style="280" customWidth="1"/>
    <col min="4739" max="4739" width="7.42578125" style="280" customWidth="1"/>
    <col min="4740" max="4740" width="16.28515625" style="280" customWidth="1"/>
    <col min="4741" max="4741" width="7.7109375" style="280" customWidth="1"/>
    <col min="4742" max="4742" width="12.85546875" style="280" customWidth="1"/>
    <col min="4743" max="4743" width="6.42578125" style="280" customWidth="1"/>
    <col min="4744" max="4744" width="14.28515625" style="280" customWidth="1"/>
    <col min="4745" max="4745" width="5.7109375" style="280" customWidth="1"/>
    <col min="4746" max="4746" width="13.85546875" style="280" customWidth="1"/>
    <col min="4747" max="4747" width="15" style="280" customWidth="1"/>
    <col min="4748" max="4748" width="16.42578125" style="280" customWidth="1"/>
    <col min="4749" max="4749" width="18" style="280" customWidth="1"/>
    <col min="4750" max="4750" width="7.140625" style="280" customWidth="1"/>
    <col min="4751" max="4751" width="16.28515625" style="280" customWidth="1"/>
    <col min="4752" max="4752" width="5.5703125" style="280" customWidth="1"/>
    <col min="4753" max="4753" width="15.42578125" style="280" customWidth="1"/>
    <col min="4754" max="4754" width="5.5703125" style="280" customWidth="1"/>
    <col min="4755" max="4755" width="18.42578125" style="280" customWidth="1"/>
    <col min="4756" max="4756" width="18" style="280" customWidth="1"/>
    <col min="4757" max="4757" width="19.5703125" style="280" customWidth="1"/>
    <col min="4758" max="4758" width="17.5703125" style="280" customWidth="1"/>
    <col min="4759" max="4987" width="9.140625" style="280"/>
    <col min="4988" max="4988" width="24" style="280" customWidth="1"/>
    <col min="4989" max="4989" width="32" style="280" customWidth="1"/>
    <col min="4990" max="4990" width="10.140625" style="280" customWidth="1"/>
    <col min="4991" max="4992" width="8.7109375" style="280" customWidth="1"/>
    <col min="4993" max="4993" width="9.140625" style="280"/>
    <col min="4994" max="4994" width="15" style="280" customWidth="1"/>
    <col min="4995" max="4995" width="7.42578125" style="280" customWidth="1"/>
    <col min="4996" max="4996" width="16.28515625" style="280" customWidth="1"/>
    <col min="4997" max="4997" width="7.7109375" style="280" customWidth="1"/>
    <col min="4998" max="4998" width="12.85546875" style="280" customWidth="1"/>
    <col min="4999" max="4999" width="6.42578125" style="280" customWidth="1"/>
    <col min="5000" max="5000" width="14.28515625" style="280" customWidth="1"/>
    <col min="5001" max="5001" width="5.7109375" style="280" customWidth="1"/>
    <col min="5002" max="5002" width="13.85546875" style="280" customWidth="1"/>
    <col min="5003" max="5003" width="15" style="280" customWidth="1"/>
    <col min="5004" max="5004" width="16.42578125" style="280" customWidth="1"/>
    <col min="5005" max="5005" width="18" style="280" customWidth="1"/>
    <col min="5006" max="5006" width="7.140625" style="280" customWidth="1"/>
    <col min="5007" max="5007" width="16.28515625" style="280" customWidth="1"/>
    <col min="5008" max="5008" width="5.5703125" style="280" customWidth="1"/>
    <col min="5009" max="5009" width="15.42578125" style="280" customWidth="1"/>
    <col min="5010" max="5010" width="5.5703125" style="280" customWidth="1"/>
    <col min="5011" max="5011" width="18.42578125" style="280" customWidth="1"/>
    <col min="5012" max="5012" width="18" style="280" customWidth="1"/>
    <col min="5013" max="5013" width="19.5703125" style="280" customWidth="1"/>
    <col min="5014" max="5014" width="17.5703125" style="280" customWidth="1"/>
    <col min="5015" max="5243" width="9.140625" style="280"/>
    <col min="5244" max="5244" width="24" style="280" customWidth="1"/>
    <col min="5245" max="5245" width="32" style="280" customWidth="1"/>
    <col min="5246" max="5246" width="10.140625" style="280" customWidth="1"/>
    <col min="5247" max="5248" width="8.7109375" style="280" customWidth="1"/>
    <col min="5249" max="5249" width="9.140625" style="280"/>
    <col min="5250" max="5250" width="15" style="280" customWidth="1"/>
    <col min="5251" max="5251" width="7.42578125" style="280" customWidth="1"/>
    <col min="5252" max="5252" width="16.28515625" style="280" customWidth="1"/>
    <col min="5253" max="5253" width="7.7109375" style="280" customWidth="1"/>
    <col min="5254" max="5254" width="12.85546875" style="280" customWidth="1"/>
    <col min="5255" max="5255" width="6.42578125" style="280" customWidth="1"/>
    <col min="5256" max="5256" width="14.28515625" style="280" customWidth="1"/>
    <col min="5257" max="5257" width="5.7109375" style="280" customWidth="1"/>
    <col min="5258" max="5258" width="13.85546875" style="280" customWidth="1"/>
    <col min="5259" max="5259" width="15" style="280" customWidth="1"/>
    <col min="5260" max="5260" width="16.42578125" style="280" customWidth="1"/>
    <col min="5261" max="5261" width="18" style="280" customWidth="1"/>
    <col min="5262" max="5262" width="7.140625" style="280" customWidth="1"/>
    <col min="5263" max="5263" width="16.28515625" style="280" customWidth="1"/>
    <col min="5264" max="5264" width="5.5703125" style="280" customWidth="1"/>
    <col min="5265" max="5265" width="15.42578125" style="280" customWidth="1"/>
    <col min="5266" max="5266" width="5.5703125" style="280" customWidth="1"/>
    <col min="5267" max="5267" width="18.42578125" style="280" customWidth="1"/>
    <col min="5268" max="5268" width="18" style="280" customWidth="1"/>
    <col min="5269" max="5269" width="19.5703125" style="280" customWidth="1"/>
    <col min="5270" max="5270" width="17.5703125" style="280" customWidth="1"/>
    <col min="5271" max="5499" width="9.140625" style="280"/>
    <col min="5500" max="5500" width="24" style="280" customWidth="1"/>
    <col min="5501" max="5501" width="32" style="280" customWidth="1"/>
    <col min="5502" max="5502" width="10.140625" style="280" customWidth="1"/>
    <col min="5503" max="5504" width="8.7109375" style="280" customWidth="1"/>
    <col min="5505" max="5505" width="9.140625" style="280"/>
    <col min="5506" max="5506" width="15" style="280" customWidth="1"/>
    <col min="5507" max="5507" width="7.42578125" style="280" customWidth="1"/>
    <col min="5508" max="5508" width="16.28515625" style="280" customWidth="1"/>
    <col min="5509" max="5509" width="7.7109375" style="280" customWidth="1"/>
    <col min="5510" max="5510" width="12.85546875" style="280" customWidth="1"/>
    <col min="5511" max="5511" width="6.42578125" style="280" customWidth="1"/>
    <col min="5512" max="5512" width="14.28515625" style="280" customWidth="1"/>
    <col min="5513" max="5513" width="5.7109375" style="280" customWidth="1"/>
    <col min="5514" max="5514" width="13.85546875" style="280" customWidth="1"/>
    <col min="5515" max="5515" width="15" style="280" customWidth="1"/>
    <col min="5516" max="5516" width="16.42578125" style="280" customWidth="1"/>
    <col min="5517" max="5517" width="18" style="280" customWidth="1"/>
    <col min="5518" max="5518" width="7.140625" style="280" customWidth="1"/>
    <col min="5519" max="5519" width="16.28515625" style="280" customWidth="1"/>
    <col min="5520" max="5520" width="5.5703125" style="280" customWidth="1"/>
    <col min="5521" max="5521" width="15.42578125" style="280" customWidth="1"/>
    <col min="5522" max="5522" width="5.5703125" style="280" customWidth="1"/>
    <col min="5523" max="5523" width="18.42578125" style="280" customWidth="1"/>
    <col min="5524" max="5524" width="18" style="280" customWidth="1"/>
    <col min="5525" max="5525" width="19.5703125" style="280" customWidth="1"/>
    <col min="5526" max="5526" width="17.5703125" style="280" customWidth="1"/>
    <col min="5527" max="5755" width="9.140625" style="280"/>
    <col min="5756" max="5756" width="24" style="280" customWidth="1"/>
    <col min="5757" max="5757" width="32" style="280" customWidth="1"/>
    <col min="5758" max="5758" width="10.140625" style="280" customWidth="1"/>
    <col min="5759" max="5760" width="8.7109375" style="280" customWidth="1"/>
    <col min="5761" max="5761" width="9.140625" style="280"/>
    <col min="5762" max="5762" width="15" style="280" customWidth="1"/>
    <col min="5763" max="5763" width="7.42578125" style="280" customWidth="1"/>
    <col min="5764" max="5764" width="16.28515625" style="280" customWidth="1"/>
    <col min="5765" max="5765" width="7.7109375" style="280" customWidth="1"/>
    <col min="5766" max="5766" width="12.85546875" style="280" customWidth="1"/>
    <col min="5767" max="5767" width="6.42578125" style="280" customWidth="1"/>
    <col min="5768" max="5768" width="14.28515625" style="280" customWidth="1"/>
    <col min="5769" max="5769" width="5.7109375" style="280" customWidth="1"/>
    <col min="5770" max="5770" width="13.85546875" style="280" customWidth="1"/>
    <col min="5771" max="5771" width="15" style="280" customWidth="1"/>
    <col min="5772" max="5772" width="16.42578125" style="280" customWidth="1"/>
    <col min="5773" max="5773" width="18" style="280" customWidth="1"/>
    <col min="5774" max="5774" width="7.140625" style="280" customWidth="1"/>
    <col min="5775" max="5775" width="16.28515625" style="280" customWidth="1"/>
    <col min="5776" max="5776" width="5.5703125" style="280" customWidth="1"/>
    <col min="5777" max="5777" width="15.42578125" style="280" customWidth="1"/>
    <col min="5778" max="5778" width="5.5703125" style="280" customWidth="1"/>
    <col min="5779" max="5779" width="18.42578125" style="280" customWidth="1"/>
    <col min="5780" max="5780" width="18" style="280" customWidth="1"/>
    <col min="5781" max="5781" width="19.5703125" style="280" customWidth="1"/>
    <col min="5782" max="5782" width="17.5703125" style="280" customWidth="1"/>
    <col min="5783" max="6011" width="9.140625" style="280"/>
    <col min="6012" max="6012" width="24" style="280" customWidth="1"/>
    <col min="6013" max="6013" width="32" style="280" customWidth="1"/>
    <col min="6014" max="6014" width="10.140625" style="280" customWidth="1"/>
    <col min="6015" max="6016" width="8.7109375" style="280" customWidth="1"/>
    <col min="6017" max="6017" width="9.140625" style="280"/>
    <col min="6018" max="6018" width="15" style="280" customWidth="1"/>
    <col min="6019" max="6019" width="7.42578125" style="280" customWidth="1"/>
    <col min="6020" max="6020" width="16.28515625" style="280" customWidth="1"/>
    <col min="6021" max="6021" width="7.7109375" style="280" customWidth="1"/>
    <col min="6022" max="6022" width="12.85546875" style="280" customWidth="1"/>
    <col min="6023" max="6023" width="6.42578125" style="280" customWidth="1"/>
    <col min="6024" max="6024" width="14.28515625" style="280" customWidth="1"/>
    <col min="6025" max="6025" width="5.7109375" style="280" customWidth="1"/>
    <col min="6026" max="6026" width="13.85546875" style="280" customWidth="1"/>
    <col min="6027" max="6027" width="15" style="280" customWidth="1"/>
    <col min="6028" max="6028" width="16.42578125" style="280" customWidth="1"/>
    <col min="6029" max="6029" width="18" style="280" customWidth="1"/>
    <col min="6030" max="6030" width="7.140625" style="280" customWidth="1"/>
    <col min="6031" max="6031" width="16.28515625" style="280" customWidth="1"/>
    <col min="6032" max="6032" width="5.5703125" style="280" customWidth="1"/>
    <col min="6033" max="6033" width="15.42578125" style="280" customWidth="1"/>
    <col min="6034" max="6034" width="5.5703125" style="280" customWidth="1"/>
    <col min="6035" max="6035" width="18.42578125" style="280" customWidth="1"/>
    <col min="6036" max="6036" width="18" style="280" customWidth="1"/>
    <col min="6037" max="6037" width="19.5703125" style="280" customWidth="1"/>
    <col min="6038" max="6038" width="17.5703125" style="280" customWidth="1"/>
    <col min="6039" max="6267" width="9.140625" style="280"/>
    <col min="6268" max="6268" width="24" style="280" customWidth="1"/>
    <col min="6269" max="6269" width="32" style="280" customWidth="1"/>
    <col min="6270" max="6270" width="10.140625" style="280" customWidth="1"/>
    <col min="6271" max="6272" width="8.7109375" style="280" customWidth="1"/>
    <col min="6273" max="6273" width="9.140625" style="280"/>
    <col min="6274" max="6274" width="15" style="280" customWidth="1"/>
    <col min="6275" max="6275" width="7.42578125" style="280" customWidth="1"/>
    <col min="6276" max="6276" width="16.28515625" style="280" customWidth="1"/>
    <col min="6277" max="6277" width="7.7109375" style="280" customWidth="1"/>
    <col min="6278" max="6278" width="12.85546875" style="280" customWidth="1"/>
    <col min="6279" max="6279" width="6.42578125" style="280" customWidth="1"/>
    <col min="6280" max="6280" width="14.28515625" style="280" customWidth="1"/>
    <col min="6281" max="6281" width="5.7109375" style="280" customWidth="1"/>
    <col min="6282" max="6282" width="13.85546875" style="280" customWidth="1"/>
    <col min="6283" max="6283" width="15" style="280" customWidth="1"/>
    <col min="6284" max="6284" width="16.42578125" style="280" customWidth="1"/>
    <col min="6285" max="6285" width="18" style="280" customWidth="1"/>
    <col min="6286" max="6286" width="7.140625" style="280" customWidth="1"/>
    <col min="6287" max="6287" width="16.28515625" style="280" customWidth="1"/>
    <col min="6288" max="6288" width="5.5703125" style="280" customWidth="1"/>
    <col min="6289" max="6289" width="15.42578125" style="280" customWidth="1"/>
    <col min="6290" max="6290" width="5.5703125" style="280" customWidth="1"/>
    <col min="6291" max="6291" width="18.42578125" style="280" customWidth="1"/>
    <col min="6292" max="6292" width="18" style="280" customWidth="1"/>
    <col min="6293" max="6293" width="19.5703125" style="280" customWidth="1"/>
    <col min="6294" max="6294" width="17.5703125" style="280" customWidth="1"/>
    <col min="6295" max="6523" width="9.140625" style="280"/>
    <col min="6524" max="6524" width="24" style="280" customWidth="1"/>
    <col min="6525" max="6525" width="32" style="280" customWidth="1"/>
    <col min="6526" max="6526" width="10.140625" style="280" customWidth="1"/>
    <col min="6527" max="6528" width="8.7109375" style="280" customWidth="1"/>
    <col min="6529" max="6529" width="9.140625" style="280"/>
    <col min="6530" max="6530" width="15" style="280" customWidth="1"/>
    <col min="6531" max="6531" width="7.42578125" style="280" customWidth="1"/>
    <col min="6532" max="6532" width="16.28515625" style="280" customWidth="1"/>
    <col min="6533" max="6533" width="7.7109375" style="280" customWidth="1"/>
    <col min="6534" max="6534" width="12.85546875" style="280" customWidth="1"/>
    <col min="6535" max="6535" width="6.42578125" style="280" customWidth="1"/>
    <col min="6536" max="6536" width="14.28515625" style="280" customWidth="1"/>
    <col min="6537" max="6537" width="5.7109375" style="280" customWidth="1"/>
    <col min="6538" max="6538" width="13.85546875" style="280" customWidth="1"/>
    <col min="6539" max="6539" width="15" style="280" customWidth="1"/>
    <col min="6540" max="6540" width="16.42578125" style="280" customWidth="1"/>
    <col min="6541" max="6541" width="18" style="280" customWidth="1"/>
    <col min="6542" max="6542" width="7.140625" style="280" customWidth="1"/>
    <col min="6543" max="6543" width="16.28515625" style="280" customWidth="1"/>
    <col min="6544" max="6544" width="5.5703125" style="280" customWidth="1"/>
    <col min="6545" max="6545" width="15.42578125" style="280" customWidth="1"/>
    <col min="6546" max="6546" width="5.5703125" style="280" customWidth="1"/>
    <col min="6547" max="6547" width="18.42578125" style="280" customWidth="1"/>
    <col min="6548" max="6548" width="18" style="280" customWidth="1"/>
    <col min="6549" max="6549" width="19.5703125" style="280" customWidth="1"/>
    <col min="6550" max="6550" width="17.5703125" style="280" customWidth="1"/>
    <col min="6551" max="6779" width="9.140625" style="280"/>
    <col min="6780" max="6780" width="24" style="280" customWidth="1"/>
    <col min="6781" max="6781" width="32" style="280" customWidth="1"/>
    <col min="6782" max="6782" width="10.140625" style="280" customWidth="1"/>
    <col min="6783" max="6784" width="8.7109375" style="280" customWidth="1"/>
    <col min="6785" max="6785" width="9.140625" style="280"/>
    <col min="6786" max="6786" width="15" style="280" customWidth="1"/>
    <col min="6787" max="6787" width="7.42578125" style="280" customWidth="1"/>
    <col min="6788" max="6788" width="16.28515625" style="280" customWidth="1"/>
    <col min="6789" max="6789" width="7.7109375" style="280" customWidth="1"/>
    <col min="6790" max="6790" width="12.85546875" style="280" customWidth="1"/>
    <col min="6791" max="6791" width="6.42578125" style="280" customWidth="1"/>
    <col min="6792" max="6792" width="14.28515625" style="280" customWidth="1"/>
    <col min="6793" max="6793" width="5.7109375" style="280" customWidth="1"/>
    <col min="6794" max="6794" width="13.85546875" style="280" customWidth="1"/>
    <col min="6795" max="6795" width="15" style="280" customWidth="1"/>
    <col min="6796" max="6796" width="16.42578125" style="280" customWidth="1"/>
    <col min="6797" max="6797" width="18" style="280" customWidth="1"/>
    <col min="6798" max="6798" width="7.140625" style="280" customWidth="1"/>
    <col min="6799" max="6799" width="16.28515625" style="280" customWidth="1"/>
    <col min="6800" max="6800" width="5.5703125" style="280" customWidth="1"/>
    <col min="6801" max="6801" width="15.42578125" style="280" customWidth="1"/>
    <col min="6802" max="6802" width="5.5703125" style="280" customWidth="1"/>
    <col min="6803" max="6803" width="18.42578125" style="280" customWidth="1"/>
    <col min="6804" max="6804" width="18" style="280" customWidth="1"/>
    <col min="6805" max="6805" width="19.5703125" style="280" customWidth="1"/>
    <col min="6806" max="6806" width="17.5703125" style="280" customWidth="1"/>
    <col min="6807" max="7035" width="9.140625" style="280"/>
    <col min="7036" max="7036" width="24" style="280" customWidth="1"/>
    <col min="7037" max="7037" width="32" style="280" customWidth="1"/>
    <col min="7038" max="7038" width="10.140625" style="280" customWidth="1"/>
    <col min="7039" max="7040" width="8.7109375" style="280" customWidth="1"/>
    <col min="7041" max="7041" width="9.140625" style="280"/>
    <col min="7042" max="7042" width="15" style="280" customWidth="1"/>
    <col min="7043" max="7043" width="7.42578125" style="280" customWidth="1"/>
    <col min="7044" max="7044" width="16.28515625" style="280" customWidth="1"/>
    <col min="7045" max="7045" width="7.7109375" style="280" customWidth="1"/>
    <col min="7046" max="7046" width="12.85546875" style="280" customWidth="1"/>
    <col min="7047" max="7047" width="6.42578125" style="280" customWidth="1"/>
    <col min="7048" max="7048" width="14.28515625" style="280" customWidth="1"/>
    <col min="7049" max="7049" width="5.7109375" style="280" customWidth="1"/>
    <col min="7050" max="7050" width="13.85546875" style="280" customWidth="1"/>
    <col min="7051" max="7051" width="15" style="280" customWidth="1"/>
    <col min="7052" max="7052" width="16.42578125" style="280" customWidth="1"/>
    <col min="7053" max="7053" width="18" style="280" customWidth="1"/>
    <col min="7054" max="7054" width="7.140625" style="280" customWidth="1"/>
    <col min="7055" max="7055" width="16.28515625" style="280" customWidth="1"/>
    <col min="7056" max="7056" width="5.5703125" style="280" customWidth="1"/>
    <col min="7057" max="7057" width="15.42578125" style="280" customWidth="1"/>
    <col min="7058" max="7058" width="5.5703125" style="280" customWidth="1"/>
    <col min="7059" max="7059" width="18.42578125" style="280" customWidth="1"/>
    <col min="7060" max="7060" width="18" style="280" customWidth="1"/>
    <col min="7061" max="7061" width="19.5703125" style="280" customWidth="1"/>
    <col min="7062" max="7062" width="17.5703125" style="280" customWidth="1"/>
    <col min="7063" max="7291" width="9.140625" style="280"/>
    <col min="7292" max="7292" width="24" style="280" customWidth="1"/>
    <col min="7293" max="7293" width="32" style="280" customWidth="1"/>
    <col min="7294" max="7294" width="10.140625" style="280" customWidth="1"/>
    <col min="7295" max="7296" width="8.7109375" style="280" customWidth="1"/>
    <col min="7297" max="7297" width="9.140625" style="280"/>
    <col min="7298" max="7298" width="15" style="280" customWidth="1"/>
    <col min="7299" max="7299" width="7.42578125" style="280" customWidth="1"/>
    <col min="7300" max="7300" width="16.28515625" style="280" customWidth="1"/>
    <col min="7301" max="7301" width="7.7109375" style="280" customWidth="1"/>
    <col min="7302" max="7302" width="12.85546875" style="280" customWidth="1"/>
    <col min="7303" max="7303" width="6.42578125" style="280" customWidth="1"/>
    <col min="7304" max="7304" width="14.28515625" style="280" customWidth="1"/>
    <col min="7305" max="7305" width="5.7109375" style="280" customWidth="1"/>
    <col min="7306" max="7306" width="13.85546875" style="280" customWidth="1"/>
    <col min="7307" max="7307" width="15" style="280" customWidth="1"/>
    <col min="7308" max="7308" width="16.42578125" style="280" customWidth="1"/>
    <col min="7309" max="7309" width="18" style="280" customWidth="1"/>
    <col min="7310" max="7310" width="7.140625" style="280" customWidth="1"/>
    <col min="7311" max="7311" width="16.28515625" style="280" customWidth="1"/>
    <col min="7312" max="7312" width="5.5703125" style="280" customWidth="1"/>
    <col min="7313" max="7313" width="15.42578125" style="280" customWidth="1"/>
    <col min="7314" max="7314" width="5.5703125" style="280" customWidth="1"/>
    <col min="7315" max="7315" width="18.42578125" style="280" customWidth="1"/>
    <col min="7316" max="7316" width="18" style="280" customWidth="1"/>
    <col min="7317" max="7317" width="19.5703125" style="280" customWidth="1"/>
    <col min="7318" max="7318" width="17.5703125" style="280" customWidth="1"/>
    <col min="7319" max="7547" width="9.140625" style="280"/>
    <col min="7548" max="7548" width="24" style="280" customWidth="1"/>
    <col min="7549" max="7549" width="32" style="280" customWidth="1"/>
    <col min="7550" max="7550" width="10.140625" style="280" customWidth="1"/>
    <col min="7551" max="7552" width="8.7109375" style="280" customWidth="1"/>
    <col min="7553" max="7553" width="9.140625" style="280"/>
    <col min="7554" max="7554" width="15" style="280" customWidth="1"/>
    <col min="7555" max="7555" width="7.42578125" style="280" customWidth="1"/>
    <col min="7556" max="7556" width="16.28515625" style="280" customWidth="1"/>
    <col min="7557" max="7557" width="7.7109375" style="280" customWidth="1"/>
    <col min="7558" max="7558" width="12.85546875" style="280" customWidth="1"/>
    <col min="7559" max="7559" width="6.42578125" style="280" customWidth="1"/>
    <col min="7560" max="7560" width="14.28515625" style="280" customWidth="1"/>
    <col min="7561" max="7561" width="5.7109375" style="280" customWidth="1"/>
    <col min="7562" max="7562" width="13.85546875" style="280" customWidth="1"/>
    <col min="7563" max="7563" width="15" style="280" customWidth="1"/>
    <col min="7564" max="7564" width="16.42578125" style="280" customWidth="1"/>
    <col min="7565" max="7565" width="18" style="280" customWidth="1"/>
    <col min="7566" max="7566" width="7.140625" style="280" customWidth="1"/>
    <col min="7567" max="7567" width="16.28515625" style="280" customWidth="1"/>
    <col min="7568" max="7568" width="5.5703125" style="280" customWidth="1"/>
    <col min="7569" max="7569" width="15.42578125" style="280" customWidth="1"/>
    <col min="7570" max="7570" width="5.5703125" style="280" customWidth="1"/>
    <col min="7571" max="7571" width="18.42578125" style="280" customWidth="1"/>
    <col min="7572" max="7572" width="18" style="280" customWidth="1"/>
    <col min="7573" max="7573" width="19.5703125" style="280" customWidth="1"/>
    <col min="7574" max="7574" width="17.5703125" style="280" customWidth="1"/>
    <col min="7575" max="7803" width="9.140625" style="280"/>
    <col min="7804" max="7804" width="24" style="280" customWidth="1"/>
    <col min="7805" max="7805" width="32" style="280" customWidth="1"/>
    <col min="7806" max="7806" width="10.140625" style="280" customWidth="1"/>
    <col min="7807" max="7808" width="8.7109375" style="280" customWidth="1"/>
    <col min="7809" max="7809" width="9.140625" style="280"/>
    <col min="7810" max="7810" width="15" style="280" customWidth="1"/>
    <col min="7811" max="7811" width="7.42578125" style="280" customWidth="1"/>
    <col min="7812" max="7812" width="16.28515625" style="280" customWidth="1"/>
    <col min="7813" max="7813" width="7.7109375" style="280" customWidth="1"/>
    <col min="7814" max="7814" width="12.85546875" style="280" customWidth="1"/>
    <col min="7815" max="7815" width="6.42578125" style="280" customWidth="1"/>
    <col min="7816" max="7816" width="14.28515625" style="280" customWidth="1"/>
    <col min="7817" max="7817" width="5.7109375" style="280" customWidth="1"/>
    <col min="7818" max="7818" width="13.85546875" style="280" customWidth="1"/>
    <col min="7819" max="7819" width="15" style="280" customWidth="1"/>
    <col min="7820" max="7820" width="16.42578125" style="280" customWidth="1"/>
    <col min="7821" max="7821" width="18" style="280" customWidth="1"/>
    <col min="7822" max="7822" width="7.140625" style="280" customWidth="1"/>
    <col min="7823" max="7823" width="16.28515625" style="280" customWidth="1"/>
    <col min="7824" max="7824" width="5.5703125" style="280" customWidth="1"/>
    <col min="7825" max="7825" width="15.42578125" style="280" customWidth="1"/>
    <col min="7826" max="7826" width="5.5703125" style="280" customWidth="1"/>
    <col min="7827" max="7827" width="18.42578125" style="280" customWidth="1"/>
    <col min="7828" max="7828" width="18" style="280" customWidth="1"/>
    <col min="7829" max="7829" width="19.5703125" style="280" customWidth="1"/>
    <col min="7830" max="7830" width="17.5703125" style="280" customWidth="1"/>
    <col min="7831" max="8059" width="9.140625" style="280"/>
    <col min="8060" max="8060" width="24" style="280" customWidth="1"/>
    <col min="8061" max="8061" width="32" style="280" customWidth="1"/>
    <col min="8062" max="8062" width="10.140625" style="280" customWidth="1"/>
    <col min="8063" max="8064" width="8.7109375" style="280" customWidth="1"/>
    <col min="8065" max="8065" width="9.140625" style="280"/>
    <col min="8066" max="8066" width="15" style="280" customWidth="1"/>
    <col min="8067" max="8067" width="7.42578125" style="280" customWidth="1"/>
    <col min="8068" max="8068" width="16.28515625" style="280" customWidth="1"/>
    <col min="8069" max="8069" width="7.7109375" style="280" customWidth="1"/>
    <col min="8070" max="8070" width="12.85546875" style="280" customWidth="1"/>
    <col min="8071" max="8071" width="6.42578125" style="280" customWidth="1"/>
    <col min="8072" max="8072" width="14.28515625" style="280" customWidth="1"/>
    <col min="8073" max="8073" width="5.7109375" style="280" customWidth="1"/>
    <col min="8074" max="8074" width="13.85546875" style="280" customWidth="1"/>
    <col min="8075" max="8075" width="15" style="280" customWidth="1"/>
    <col min="8076" max="8076" width="16.42578125" style="280" customWidth="1"/>
    <col min="8077" max="8077" width="18" style="280" customWidth="1"/>
    <col min="8078" max="8078" width="7.140625" style="280" customWidth="1"/>
    <col min="8079" max="8079" width="16.28515625" style="280" customWidth="1"/>
    <col min="8080" max="8080" width="5.5703125" style="280" customWidth="1"/>
    <col min="8081" max="8081" width="15.42578125" style="280" customWidth="1"/>
    <col min="8082" max="8082" width="5.5703125" style="280" customWidth="1"/>
    <col min="8083" max="8083" width="18.42578125" style="280" customWidth="1"/>
    <col min="8084" max="8084" width="18" style="280" customWidth="1"/>
    <col min="8085" max="8085" width="19.5703125" style="280" customWidth="1"/>
    <col min="8086" max="8086" width="17.5703125" style="280" customWidth="1"/>
    <col min="8087" max="8315" width="9.140625" style="280"/>
    <col min="8316" max="8316" width="24" style="280" customWidth="1"/>
    <col min="8317" max="8317" width="32" style="280" customWidth="1"/>
    <col min="8318" max="8318" width="10.140625" style="280" customWidth="1"/>
    <col min="8319" max="8320" width="8.7109375" style="280" customWidth="1"/>
    <col min="8321" max="8321" width="9.140625" style="280"/>
    <col min="8322" max="8322" width="15" style="280" customWidth="1"/>
    <col min="8323" max="8323" width="7.42578125" style="280" customWidth="1"/>
    <col min="8324" max="8324" width="16.28515625" style="280" customWidth="1"/>
    <col min="8325" max="8325" width="7.7109375" style="280" customWidth="1"/>
    <col min="8326" max="8326" width="12.85546875" style="280" customWidth="1"/>
    <col min="8327" max="8327" width="6.42578125" style="280" customWidth="1"/>
    <col min="8328" max="8328" width="14.28515625" style="280" customWidth="1"/>
    <col min="8329" max="8329" width="5.7109375" style="280" customWidth="1"/>
    <col min="8330" max="8330" width="13.85546875" style="280" customWidth="1"/>
    <col min="8331" max="8331" width="15" style="280" customWidth="1"/>
    <col min="8332" max="8332" width="16.42578125" style="280" customWidth="1"/>
    <col min="8333" max="8333" width="18" style="280" customWidth="1"/>
    <col min="8334" max="8334" width="7.140625" style="280" customWidth="1"/>
    <col min="8335" max="8335" width="16.28515625" style="280" customWidth="1"/>
    <col min="8336" max="8336" width="5.5703125" style="280" customWidth="1"/>
    <col min="8337" max="8337" width="15.42578125" style="280" customWidth="1"/>
    <col min="8338" max="8338" width="5.5703125" style="280" customWidth="1"/>
    <col min="8339" max="8339" width="18.42578125" style="280" customWidth="1"/>
    <col min="8340" max="8340" width="18" style="280" customWidth="1"/>
    <col min="8341" max="8341" width="19.5703125" style="280" customWidth="1"/>
    <col min="8342" max="8342" width="17.5703125" style="280" customWidth="1"/>
    <col min="8343" max="8571" width="9.140625" style="280"/>
    <col min="8572" max="8572" width="24" style="280" customWidth="1"/>
    <col min="8573" max="8573" width="32" style="280" customWidth="1"/>
    <col min="8574" max="8574" width="10.140625" style="280" customWidth="1"/>
    <col min="8575" max="8576" width="8.7109375" style="280" customWidth="1"/>
    <col min="8577" max="8577" width="9.140625" style="280"/>
    <col min="8578" max="8578" width="15" style="280" customWidth="1"/>
    <col min="8579" max="8579" width="7.42578125" style="280" customWidth="1"/>
    <col min="8580" max="8580" width="16.28515625" style="280" customWidth="1"/>
    <col min="8581" max="8581" width="7.7109375" style="280" customWidth="1"/>
    <col min="8582" max="8582" width="12.85546875" style="280" customWidth="1"/>
    <col min="8583" max="8583" width="6.42578125" style="280" customWidth="1"/>
    <col min="8584" max="8584" width="14.28515625" style="280" customWidth="1"/>
    <col min="8585" max="8585" width="5.7109375" style="280" customWidth="1"/>
    <col min="8586" max="8586" width="13.85546875" style="280" customWidth="1"/>
    <col min="8587" max="8587" width="15" style="280" customWidth="1"/>
    <col min="8588" max="8588" width="16.42578125" style="280" customWidth="1"/>
    <col min="8589" max="8589" width="18" style="280" customWidth="1"/>
    <col min="8590" max="8590" width="7.140625" style="280" customWidth="1"/>
    <col min="8591" max="8591" width="16.28515625" style="280" customWidth="1"/>
    <col min="8592" max="8592" width="5.5703125" style="280" customWidth="1"/>
    <col min="8593" max="8593" width="15.42578125" style="280" customWidth="1"/>
    <col min="8594" max="8594" width="5.5703125" style="280" customWidth="1"/>
    <col min="8595" max="8595" width="18.42578125" style="280" customWidth="1"/>
    <col min="8596" max="8596" width="18" style="280" customWidth="1"/>
    <col min="8597" max="8597" width="19.5703125" style="280" customWidth="1"/>
    <col min="8598" max="8598" width="17.5703125" style="280" customWidth="1"/>
    <col min="8599" max="8827" width="9.140625" style="280"/>
    <col min="8828" max="8828" width="24" style="280" customWidth="1"/>
    <col min="8829" max="8829" width="32" style="280" customWidth="1"/>
    <col min="8830" max="8830" width="10.140625" style="280" customWidth="1"/>
    <col min="8831" max="8832" width="8.7109375" style="280" customWidth="1"/>
    <col min="8833" max="8833" width="9.140625" style="280"/>
    <col min="8834" max="8834" width="15" style="280" customWidth="1"/>
    <col min="8835" max="8835" width="7.42578125" style="280" customWidth="1"/>
    <col min="8836" max="8836" width="16.28515625" style="280" customWidth="1"/>
    <col min="8837" max="8837" width="7.7109375" style="280" customWidth="1"/>
    <col min="8838" max="8838" width="12.85546875" style="280" customWidth="1"/>
    <col min="8839" max="8839" width="6.42578125" style="280" customWidth="1"/>
    <col min="8840" max="8840" width="14.28515625" style="280" customWidth="1"/>
    <col min="8841" max="8841" width="5.7109375" style="280" customWidth="1"/>
    <col min="8842" max="8842" width="13.85546875" style="280" customWidth="1"/>
    <col min="8843" max="8843" width="15" style="280" customWidth="1"/>
    <col min="8844" max="8844" width="16.42578125" style="280" customWidth="1"/>
    <col min="8845" max="8845" width="18" style="280" customWidth="1"/>
    <col min="8846" max="8846" width="7.140625" style="280" customWidth="1"/>
    <col min="8847" max="8847" width="16.28515625" style="280" customWidth="1"/>
    <col min="8848" max="8848" width="5.5703125" style="280" customWidth="1"/>
    <col min="8849" max="8849" width="15.42578125" style="280" customWidth="1"/>
    <col min="8850" max="8850" width="5.5703125" style="280" customWidth="1"/>
    <col min="8851" max="8851" width="18.42578125" style="280" customWidth="1"/>
    <col min="8852" max="8852" width="18" style="280" customWidth="1"/>
    <col min="8853" max="8853" width="19.5703125" style="280" customWidth="1"/>
    <col min="8854" max="8854" width="17.5703125" style="280" customWidth="1"/>
    <col min="8855" max="9083" width="9.140625" style="280"/>
    <col min="9084" max="9084" width="24" style="280" customWidth="1"/>
    <col min="9085" max="9085" width="32" style="280" customWidth="1"/>
    <col min="9086" max="9086" width="10.140625" style="280" customWidth="1"/>
    <col min="9087" max="9088" width="8.7109375" style="280" customWidth="1"/>
    <col min="9089" max="9089" width="9.140625" style="280"/>
    <col min="9090" max="9090" width="15" style="280" customWidth="1"/>
    <col min="9091" max="9091" width="7.42578125" style="280" customWidth="1"/>
    <col min="9092" max="9092" width="16.28515625" style="280" customWidth="1"/>
    <col min="9093" max="9093" width="7.7109375" style="280" customWidth="1"/>
    <col min="9094" max="9094" width="12.85546875" style="280" customWidth="1"/>
    <col min="9095" max="9095" width="6.42578125" style="280" customWidth="1"/>
    <col min="9096" max="9096" width="14.28515625" style="280" customWidth="1"/>
    <col min="9097" max="9097" width="5.7109375" style="280" customWidth="1"/>
    <col min="9098" max="9098" width="13.85546875" style="280" customWidth="1"/>
    <col min="9099" max="9099" width="15" style="280" customWidth="1"/>
    <col min="9100" max="9100" width="16.42578125" style="280" customWidth="1"/>
    <col min="9101" max="9101" width="18" style="280" customWidth="1"/>
    <col min="9102" max="9102" width="7.140625" style="280" customWidth="1"/>
    <col min="9103" max="9103" width="16.28515625" style="280" customWidth="1"/>
    <col min="9104" max="9104" width="5.5703125" style="280" customWidth="1"/>
    <col min="9105" max="9105" width="15.42578125" style="280" customWidth="1"/>
    <col min="9106" max="9106" width="5.5703125" style="280" customWidth="1"/>
    <col min="9107" max="9107" width="18.42578125" style="280" customWidth="1"/>
    <col min="9108" max="9108" width="18" style="280" customWidth="1"/>
    <col min="9109" max="9109" width="19.5703125" style="280" customWidth="1"/>
    <col min="9110" max="9110" width="17.5703125" style="280" customWidth="1"/>
    <col min="9111" max="9339" width="9.140625" style="280"/>
    <col min="9340" max="9340" width="24" style="280" customWidth="1"/>
    <col min="9341" max="9341" width="32" style="280" customWidth="1"/>
    <col min="9342" max="9342" width="10.140625" style="280" customWidth="1"/>
    <col min="9343" max="9344" width="8.7109375" style="280" customWidth="1"/>
    <col min="9345" max="9345" width="9.140625" style="280"/>
    <col min="9346" max="9346" width="15" style="280" customWidth="1"/>
    <col min="9347" max="9347" width="7.42578125" style="280" customWidth="1"/>
    <col min="9348" max="9348" width="16.28515625" style="280" customWidth="1"/>
    <col min="9349" max="9349" width="7.7109375" style="280" customWidth="1"/>
    <col min="9350" max="9350" width="12.85546875" style="280" customWidth="1"/>
    <col min="9351" max="9351" width="6.42578125" style="280" customWidth="1"/>
    <col min="9352" max="9352" width="14.28515625" style="280" customWidth="1"/>
    <col min="9353" max="9353" width="5.7109375" style="280" customWidth="1"/>
    <col min="9354" max="9354" width="13.85546875" style="280" customWidth="1"/>
    <col min="9355" max="9355" width="15" style="280" customWidth="1"/>
    <col min="9356" max="9356" width="16.42578125" style="280" customWidth="1"/>
    <col min="9357" max="9357" width="18" style="280" customWidth="1"/>
    <col min="9358" max="9358" width="7.140625" style="280" customWidth="1"/>
    <col min="9359" max="9359" width="16.28515625" style="280" customWidth="1"/>
    <col min="9360" max="9360" width="5.5703125" style="280" customWidth="1"/>
    <col min="9361" max="9361" width="15.42578125" style="280" customWidth="1"/>
    <col min="9362" max="9362" width="5.5703125" style="280" customWidth="1"/>
    <col min="9363" max="9363" width="18.42578125" style="280" customWidth="1"/>
    <col min="9364" max="9364" width="18" style="280" customWidth="1"/>
    <col min="9365" max="9365" width="19.5703125" style="280" customWidth="1"/>
    <col min="9366" max="9366" width="17.5703125" style="280" customWidth="1"/>
    <col min="9367" max="9595" width="9.140625" style="280"/>
    <col min="9596" max="9596" width="24" style="280" customWidth="1"/>
    <col min="9597" max="9597" width="32" style="280" customWidth="1"/>
    <col min="9598" max="9598" width="10.140625" style="280" customWidth="1"/>
    <col min="9599" max="9600" width="8.7109375" style="280" customWidth="1"/>
    <col min="9601" max="9601" width="9.140625" style="280"/>
    <col min="9602" max="9602" width="15" style="280" customWidth="1"/>
    <col min="9603" max="9603" width="7.42578125" style="280" customWidth="1"/>
    <col min="9604" max="9604" width="16.28515625" style="280" customWidth="1"/>
    <col min="9605" max="9605" width="7.7109375" style="280" customWidth="1"/>
    <col min="9606" max="9606" width="12.85546875" style="280" customWidth="1"/>
    <col min="9607" max="9607" width="6.42578125" style="280" customWidth="1"/>
    <col min="9608" max="9608" width="14.28515625" style="280" customWidth="1"/>
    <col min="9609" max="9609" width="5.7109375" style="280" customWidth="1"/>
    <col min="9610" max="9610" width="13.85546875" style="280" customWidth="1"/>
    <col min="9611" max="9611" width="15" style="280" customWidth="1"/>
    <col min="9612" max="9612" width="16.42578125" style="280" customWidth="1"/>
    <col min="9613" max="9613" width="18" style="280" customWidth="1"/>
    <col min="9614" max="9614" width="7.140625" style="280" customWidth="1"/>
    <col min="9615" max="9615" width="16.28515625" style="280" customWidth="1"/>
    <col min="9616" max="9616" width="5.5703125" style="280" customWidth="1"/>
    <col min="9617" max="9617" width="15.42578125" style="280" customWidth="1"/>
    <col min="9618" max="9618" width="5.5703125" style="280" customWidth="1"/>
    <col min="9619" max="9619" width="18.42578125" style="280" customWidth="1"/>
    <col min="9620" max="9620" width="18" style="280" customWidth="1"/>
    <col min="9621" max="9621" width="19.5703125" style="280" customWidth="1"/>
    <col min="9622" max="9622" width="17.5703125" style="280" customWidth="1"/>
    <col min="9623" max="9851" width="9.140625" style="280"/>
    <col min="9852" max="9852" width="24" style="280" customWidth="1"/>
    <col min="9853" max="9853" width="32" style="280" customWidth="1"/>
    <col min="9854" max="9854" width="10.140625" style="280" customWidth="1"/>
    <col min="9855" max="9856" width="8.7109375" style="280" customWidth="1"/>
    <col min="9857" max="9857" width="9.140625" style="280"/>
    <col min="9858" max="9858" width="15" style="280" customWidth="1"/>
    <col min="9859" max="9859" width="7.42578125" style="280" customWidth="1"/>
    <col min="9860" max="9860" width="16.28515625" style="280" customWidth="1"/>
    <col min="9861" max="9861" width="7.7109375" style="280" customWidth="1"/>
    <col min="9862" max="9862" width="12.85546875" style="280" customWidth="1"/>
    <col min="9863" max="9863" width="6.42578125" style="280" customWidth="1"/>
    <col min="9864" max="9864" width="14.28515625" style="280" customWidth="1"/>
    <col min="9865" max="9865" width="5.7109375" style="280" customWidth="1"/>
    <col min="9866" max="9866" width="13.85546875" style="280" customWidth="1"/>
    <col min="9867" max="9867" width="15" style="280" customWidth="1"/>
    <col min="9868" max="9868" width="16.42578125" style="280" customWidth="1"/>
    <col min="9869" max="9869" width="18" style="280" customWidth="1"/>
    <col min="9870" max="9870" width="7.140625" style="280" customWidth="1"/>
    <col min="9871" max="9871" width="16.28515625" style="280" customWidth="1"/>
    <col min="9872" max="9872" width="5.5703125" style="280" customWidth="1"/>
    <col min="9873" max="9873" width="15.42578125" style="280" customWidth="1"/>
    <col min="9874" max="9874" width="5.5703125" style="280" customWidth="1"/>
    <col min="9875" max="9875" width="18.42578125" style="280" customWidth="1"/>
    <col min="9876" max="9876" width="18" style="280" customWidth="1"/>
    <col min="9877" max="9877" width="19.5703125" style="280" customWidth="1"/>
    <col min="9878" max="9878" width="17.5703125" style="280" customWidth="1"/>
    <col min="9879" max="10107" width="9.140625" style="280"/>
    <col min="10108" max="10108" width="24" style="280" customWidth="1"/>
    <col min="10109" max="10109" width="32" style="280" customWidth="1"/>
    <col min="10110" max="10110" width="10.140625" style="280" customWidth="1"/>
    <col min="10111" max="10112" width="8.7109375" style="280" customWidth="1"/>
    <col min="10113" max="10113" width="9.140625" style="280"/>
    <col min="10114" max="10114" width="15" style="280" customWidth="1"/>
    <col min="10115" max="10115" width="7.42578125" style="280" customWidth="1"/>
    <col min="10116" max="10116" width="16.28515625" style="280" customWidth="1"/>
    <col min="10117" max="10117" width="7.7109375" style="280" customWidth="1"/>
    <col min="10118" max="10118" width="12.85546875" style="280" customWidth="1"/>
    <col min="10119" max="10119" width="6.42578125" style="280" customWidth="1"/>
    <col min="10120" max="10120" width="14.28515625" style="280" customWidth="1"/>
    <col min="10121" max="10121" width="5.7109375" style="280" customWidth="1"/>
    <col min="10122" max="10122" width="13.85546875" style="280" customWidth="1"/>
    <col min="10123" max="10123" width="15" style="280" customWidth="1"/>
    <col min="10124" max="10124" width="16.42578125" style="280" customWidth="1"/>
    <col min="10125" max="10125" width="18" style="280" customWidth="1"/>
    <col min="10126" max="10126" width="7.140625" style="280" customWidth="1"/>
    <col min="10127" max="10127" width="16.28515625" style="280" customWidth="1"/>
    <col min="10128" max="10128" width="5.5703125" style="280" customWidth="1"/>
    <col min="10129" max="10129" width="15.42578125" style="280" customWidth="1"/>
    <col min="10130" max="10130" width="5.5703125" style="280" customWidth="1"/>
    <col min="10131" max="10131" width="18.42578125" style="280" customWidth="1"/>
    <col min="10132" max="10132" width="18" style="280" customWidth="1"/>
    <col min="10133" max="10133" width="19.5703125" style="280" customWidth="1"/>
    <col min="10134" max="10134" width="17.5703125" style="280" customWidth="1"/>
    <col min="10135" max="10363" width="9.140625" style="280"/>
    <col min="10364" max="10364" width="24" style="280" customWidth="1"/>
    <col min="10365" max="10365" width="32" style="280" customWidth="1"/>
    <col min="10366" max="10366" width="10.140625" style="280" customWidth="1"/>
    <col min="10367" max="10368" width="8.7109375" style="280" customWidth="1"/>
    <col min="10369" max="10369" width="9.140625" style="280"/>
    <col min="10370" max="10370" width="15" style="280" customWidth="1"/>
    <col min="10371" max="10371" width="7.42578125" style="280" customWidth="1"/>
    <col min="10372" max="10372" width="16.28515625" style="280" customWidth="1"/>
    <col min="10373" max="10373" width="7.7109375" style="280" customWidth="1"/>
    <col min="10374" max="10374" width="12.85546875" style="280" customWidth="1"/>
    <col min="10375" max="10375" width="6.42578125" style="280" customWidth="1"/>
    <col min="10376" max="10376" width="14.28515625" style="280" customWidth="1"/>
    <col min="10377" max="10377" width="5.7109375" style="280" customWidth="1"/>
    <col min="10378" max="10378" width="13.85546875" style="280" customWidth="1"/>
    <col min="10379" max="10379" width="15" style="280" customWidth="1"/>
    <col min="10380" max="10380" width="16.42578125" style="280" customWidth="1"/>
    <col min="10381" max="10381" width="18" style="280" customWidth="1"/>
    <col min="10382" max="10382" width="7.140625" style="280" customWidth="1"/>
    <col min="10383" max="10383" width="16.28515625" style="280" customWidth="1"/>
    <col min="10384" max="10384" width="5.5703125" style="280" customWidth="1"/>
    <col min="10385" max="10385" width="15.42578125" style="280" customWidth="1"/>
    <col min="10386" max="10386" width="5.5703125" style="280" customWidth="1"/>
    <col min="10387" max="10387" width="18.42578125" style="280" customWidth="1"/>
    <col min="10388" max="10388" width="18" style="280" customWidth="1"/>
    <col min="10389" max="10389" width="19.5703125" style="280" customWidth="1"/>
    <col min="10390" max="10390" width="17.5703125" style="280" customWidth="1"/>
    <col min="10391" max="10619" width="9.140625" style="280"/>
    <col min="10620" max="10620" width="24" style="280" customWidth="1"/>
    <col min="10621" max="10621" width="32" style="280" customWidth="1"/>
    <col min="10622" max="10622" width="10.140625" style="280" customWidth="1"/>
    <col min="10623" max="10624" width="8.7109375" style="280" customWidth="1"/>
    <col min="10625" max="10625" width="9.140625" style="280"/>
    <col min="10626" max="10626" width="15" style="280" customWidth="1"/>
    <col min="10627" max="10627" width="7.42578125" style="280" customWidth="1"/>
    <col min="10628" max="10628" width="16.28515625" style="280" customWidth="1"/>
    <col min="10629" max="10629" width="7.7109375" style="280" customWidth="1"/>
    <col min="10630" max="10630" width="12.85546875" style="280" customWidth="1"/>
    <col min="10631" max="10631" width="6.42578125" style="280" customWidth="1"/>
    <col min="10632" max="10632" width="14.28515625" style="280" customWidth="1"/>
    <col min="10633" max="10633" width="5.7109375" style="280" customWidth="1"/>
    <col min="10634" max="10634" width="13.85546875" style="280" customWidth="1"/>
    <col min="10635" max="10635" width="15" style="280" customWidth="1"/>
    <col min="10636" max="10636" width="16.42578125" style="280" customWidth="1"/>
    <col min="10637" max="10637" width="18" style="280" customWidth="1"/>
    <col min="10638" max="10638" width="7.140625" style="280" customWidth="1"/>
    <col min="10639" max="10639" width="16.28515625" style="280" customWidth="1"/>
    <col min="10640" max="10640" width="5.5703125" style="280" customWidth="1"/>
    <col min="10641" max="10641" width="15.42578125" style="280" customWidth="1"/>
    <col min="10642" max="10642" width="5.5703125" style="280" customWidth="1"/>
    <col min="10643" max="10643" width="18.42578125" style="280" customWidth="1"/>
    <col min="10644" max="10644" width="18" style="280" customWidth="1"/>
    <col min="10645" max="10645" width="19.5703125" style="280" customWidth="1"/>
    <col min="10646" max="10646" width="17.5703125" style="280" customWidth="1"/>
    <col min="10647" max="10875" width="9.140625" style="280"/>
    <col min="10876" max="10876" width="24" style="280" customWidth="1"/>
    <col min="10877" max="10877" width="32" style="280" customWidth="1"/>
    <col min="10878" max="10878" width="10.140625" style="280" customWidth="1"/>
    <col min="10879" max="10880" width="8.7109375" style="280" customWidth="1"/>
    <col min="10881" max="10881" width="9.140625" style="280"/>
    <col min="10882" max="10882" width="15" style="280" customWidth="1"/>
    <col min="10883" max="10883" width="7.42578125" style="280" customWidth="1"/>
    <col min="10884" max="10884" width="16.28515625" style="280" customWidth="1"/>
    <col min="10885" max="10885" width="7.7109375" style="280" customWidth="1"/>
    <col min="10886" max="10886" width="12.85546875" style="280" customWidth="1"/>
    <col min="10887" max="10887" width="6.42578125" style="280" customWidth="1"/>
    <col min="10888" max="10888" width="14.28515625" style="280" customWidth="1"/>
    <col min="10889" max="10889" width="5.7109375" style="280" customWidth="1"/>
    <col min="10890" max="10890" width="13.85546875" style="280" customWidth="1"/>
    <col min="10891" max="10891" width="15" style="280" customWidth="1"/>
    <col min="10892" max="10892" width="16.42578125" style="280" customWidth="1"/>
    <col min="10893" max="10893" width="18" style="280" customWidth="1"/>
    <col min="10894" max="10894" width="7.140625" style="280" customWidth="1"/>
    <col min="10895" max="10895" width="16.28515625" style="280" customWidth="1"/>
    <col min="10896" max="10896" width="5.5703125" style="280" customWidth="1"/>
    <col min="10897" max="10897" width="15.42578125" style="280" customWidth="1"/>
    <col min="10898" max="10898" width="5.5703125" style="280" customWidth="1"/>
    <col min="10899" max="10899" width="18.42578125" style="280" customWidth="1"/>
    <col min="10900" max="10900" width="18" style="280" customWidth="1"/>
    <col min="10901" max="10901" width="19.5703125" style="280" customWidth="1"/>
    <col min="10902" max="10902" width="17.5703125" style="280" customWidth="1"/>
    <col min="10903" max="11131" width="9.140625" style="280"/>
    <col min="11132" max="11132" width="24" style="280" customWidth="1"/>
    <col min="11133" max="11133" width="32" style="280" customWidth="1"/>
    <col min="11134" max="11134" width="10.140625" style="280" customWidth="1"/>
    <col min="11135" max="11136" width="8.7109375" style="280" customWidth="1"/>
    <col min="11137" max="11137" width="9.140625" style="280"/>
    <col min="11138" max="11138" width="15" style="280" customWidth="1"/>
    <col min="11139" max="11139" width="7.42578125" style="280" customWidth="1"/>
    <col min="11140" max="11140" width="16.28515625" style="280" customWidth="1"/>
    <col min="11141" max="11141" width="7.7109375" style="280" customWidth="1"/>
    <col min="11142" max="11142" width="12.85546875" style="280" customWidth="1"/>
    <col min="11143" max="11143" width="6.42578125" style="280" customWidth="1"/>
    <col min="11144" max="11144" width="14.28515625" style="280" customWidth="1"/>
    <col min="11145" max="11145" width="5.7109375" style="280" customWidth="1"/>
    <col min="11146" max="11146" width="13.85546875" style="280" customWidth="1"/>
    <col min="11147" max="11147" width="15" style="280" customWidth="1"/>
    <col min="11148" max="11148" width="16.42578125" style="280" customWidth="1"/>
    <col min="11149" max="11149" width="18" style="280" customWidth="1"/>
    <col min="11150" max="11150" width="7.140625" style="280" customWidth="1"/>
    <col min="11151" max="11151" width="16.28515625" style="280" customWidth="1"/>
    <col min="11152" max="11152" width="5.5703125" style="280" customWidth="1"/>
    <col min="11153" max="11153" width="15.42578125" style="280" customWidth="1"/>
    <col min="11154" max="11154" width="5.5703125" style="280" customWidth="1"/>
    <col min="11155" max="11155" width="18.42578125" style="280" customWidth="1"/>
    <col min="11156" max="11156" width="18" style="280" customWidth="1"/>
    <col min="11157" max="11157" width="19.5703125" style="280" customWidth="1"/>
    <col min="11158" max="11158" width="17.5703125" style="280" customWidth="1"/>
    <col min="11159" max="11387" width="9.140625" style="280"/>
    <col min="11388" max="11388" width="24" style="280" customWidth="1"/>
    <col min="11389" max="11389" width="32" style="280" customWidth="1"/>
    <col min="11390" max="11390" width="10.140625" style="280" customWidth="1"/>
    <col min="11391" max="11392" width="8.7109375" style="280" customWidth="1"/>
    <col min="11393" max="11393" width="9.140625" style="280"/>
    <col min="11394" max="11394" width="15" style="280" customWidth="1"/>
    <col min="11395" max="11395" width="7.42578125" style="280" customWidth="1"/>
    <col min="11396" max="11396" width="16.28515625" style="280" customWidth="1"/>
    <col min="11397" max="11397" width="7.7109375" style="280" customWidth="1"/>
    <col min="11398" max="11398" width="12.85546875" style="280" customWidth="1"/>
    <col min="11399" max="11399" width="6.42578125" style="280" customWidth="1"/>
    <col min="11400" max="11400" width="14.28515625" style="280" customWidth="1"/>
    <col min="11401" max="11401" width="5.7109375" style="280" customWidth="1"/>
    <col min="11402" max="11402" width="13.85546875" style="280" customWidth="1"/>
    <col min="11403" max="11403" width="15" style="280" customWidth="1"/>
    <col min="11404" max="11404" width="16.42578125" style="280" customWidth="1"/>
    <col min="11405" max="11405" width="18" style="280" customWidth="1"/>
    <col min="11406" max="11406" width="7.140625" style="280" customWidth="1"/>
    <col min="11407" max="11407" width="16.28515625" style="280" customWidth="1"/>
    <col min="11408" max="11408" width="5.5703125" style="280" customWidth="1"/>
    <col min="11409" max="11409" width="15.42578125" style="280" customWidth="1"/>
    <col min="11410" max="11410" width="5.5703125" style="280" customWidth="1"/>
    <col min="11411" max="11411" width="18.42578125" style="280" customWidth="1"/>
    <col min="11412" max="11412" width="18" style="280" customWidth="1"/>
    <col min="11413" max="11413" width="19.5703125" style="280" customWidth="1"/>
    <col min="11414" max="11414" width="17.5703125" style="280" customWidth="1"/>
    <col min="11415" max="11643" width="9.140625" style="280"/>
    <col min="11644" max="11644" width="24" style="280" customWidth="1"/>
    <col min="11645" max="11645" width="32" style="280" customWidth="1"/>
    <col min="11646" max="11646" width="10.140625" style="280" customWidth="1"/>
    <col min="11647" max="11648" width="8.7109375" style="280" customWidth="1"/>
    <col min="11649" max="11649" width="9.140625" style="280"/>
    <col min="11650" max="11650" width="15" style="280" customWidth="1"/>
    <col min="11651" max="11651" width="7.42578125" style="280" customWidth="1"/>
    <col min="11652" max="11652" width="16.28515625" style="280" customWidth="1"/>
    <col min="11653" max="11653" width="7.7109375" style="280" customWidth="1"/>
    <col min="11654" max="11654" width="12.85546875" style="280" customWidth="1"/>
    <col min="11655" max="11655" width="6.42578125" style="280" customWidth="1"/>
    <col min="11656" max="11656" width="14.28515625" style="280" customWidth="1"/>
    <col min="11657" max="11657" width="5.7109375" style="280" customWidth="1"/>
    <col min="11658" max="11658" width="13.85546875" style="280" customWidth="1"/>
    <col min="11659" max="11659" width="15" style="280" customWidth="1"/>
    <col min="11660" max="11660" width="16.42578125" style="280" customWidth="1"/>
    <col min="11661" max="11661" width="18" style="280" customWidth="1"/>
    <col min="11662" max="11662" width="7.140625" style="280" customWidth="1"/>
    <col min="11663" max="11663" width="16.28515625" style="280" customWidth="1"/>
    <col min="11664" max="11664" width="5.5703125" style="280" customWidth="1"/>
    <col min="11665" max="11665" width="15.42578125" style="280" customWidth="1"/>
    <col min="11666" max="11666" width="5.5703125" style="280" customWidth="1"/>
    <col min="11667" max="11667" width="18.42578125" style="280" customWidth="1"/>
    <col min="11668" max="11668" width="18" style="280" customWidth="1"/>
    <col min="11669" max="11669" width="19.5703125" style="280" customWidth="1"/>
    <col min="11670" max="11670" width="17.5703125" style="280" customWidth="1"/>
    <col min="11671" max="11899" width="9.140625" style="280"/>
    <col min="11900" max="11900" width="24" style="280" customWidth="1"/>
    <col min="11901" max="11901" width="32" style="280" customWidth="1"/>
    <col min="11902" max="11902" width="10.140625" style="280" customWidth="1"/>
    <col min="11903" max="11904" width="8.7109375" style="280" customWidth="1"/>
    <col min="11905" max="11905" width="9.140625" style="280"/>
    <col min="11906" max="11906" width="15" style="280" customWidth="1"/>
    <col min="11907" max="11907" width="7.42578125" style="280" customWidth="1"/>
    <col min="11908" max="11908" width="16.28515625" style="280" customWidth="1"/>
    <col min="11909" max="11909" width="7.7109375" style="280" customWidth="1"/>
    <col min="11910" max="11910" width="12.85546875" style="280" customWidth="1"/>
    <col min="11911" max="11911" width="6.42578125" style="280" customWidth="1"/>
    <col min="11912" max="11912" width="14.28515625" style="280" customWidth="1"/>
    <col min="11913" max="11913" width="5.7109375" style="280" customWidth="1"/>
    <col min="11914" max="11914" width="13.85546875" style="280" customWidth="1"/>
    <col min="11915" max="11915" width="15" style="280" customWidth="1"/>
    <col min="11916" max="11916" width="16.42578125" style="280" customWidth="1"/>
    <col min="11917" max="11917" width="18" style="280" customWidth="1"/>
    <col min="11918" max="11918" width="7.140625" style="280" customWidth="1"/>
    <col min="11919" max="11919" width="16.28515625" style="280" customWidth="1"/>
    <col min="11920" max="11920" width="5.5703125" style="280" customWidth="1"/>
    <col min="11921" max="11921" width="15.42578125" style="280" customWidth="1"/>
    <col min="11922" max="11922" width="5.5703125" style="280" customWidth="1"/>
    <col min="11923" max="11923" width="18.42578125" style="280" customWidth="1"/>
    <col min="11924" max="11924" width="18" style="280" customWidth="1"/>
    <col min="11925" max="11925" width="19.5703125" style="280" customWidth="1"/>
    <col min="11926" max="11926" width="17.5703125" style="280" customWidth="1"/>
    <col min="11927" max="12155" width="9.140625" style="280"/>
    <col min="12156" max="12156" width="24" style="280" customWidth="1"/>
    <col min="12157" max="12157" width="32" style="280" customWidth="1"/>
    <col min="12158" max="12158" width="10.140625" style="280" customWidth="1"/>
    <col min="12159" max="12160" width="8.7109375" style="280" customWidth="1"/>
    <col min="12161" max="12161" width="9.140625" style="280"/>
    <col min="12162" max="12162" width="15" style="280" customWidth="1"/>
    <col min="12163" max="12163" width="7.42578125" style="280" customWidth="1"/>
    <col min="12164" max="12164" width="16.28515625" style="280" customWidth="1"/>
    <col min="12165" max="12165" width="7.7109375" style="280" customWidth="1"/>
    <col min="12166" max="12166" width="12.85546875" style="280" customWidth="1"/>
    <col min="12167" max="12167" width="6.42578125" style="280" customWidth="1"/>
    <col min="12168" max="12168" width="14.28515625" style="280" customWidth="1"/>
    <col min="12169" max="12169" width="5.7109375" style="280" customWidth="1"/>
    <col min="12170" max="12170" width="13.85546875" style="280" customWidth="1"/>
    <col min="12171" max="12171" width="15" style="280" customWidth="1"/>
    <col min="12172" max="12172" width="16.42578125" style="280" customWidth="1"/>
    <col min="12173" max="12173" width="18" style="280" customWidth="1"/>
    <col min="12174" max="12174" width="7.140625" style="280" customWidth="1"/>
    <col min="12175" max="12175" width="16.28515625" style="280" customWidth="1"/>
    <col min="12176" max="12176" width="5.5703125" style="280" customWidth="1"/>
    <col min="12177" max="12177" width="15.42578125" style="280" customWidth="1"/>
    <col min="12178" max="12178" width="5.5703125" style="280" customWidth="1"/>
    <col min="12179" max="12179" width="18.42578125" style="280" customWidth="1"/>
    <col min="12180" max="12180" width="18" style="280" customWidth="1"/>
    <col min="12181" max="12181" width="19.5703125" style="280" customWidth="1"/>
    <col min="12182" max="12182" width="17.5703125" style="280" customWidth="1"/>
    <col min="12183" max="12411" width="9.140625" style="280"/>
    <col min="12412" max="12412" width="24" style="280" customWidth="1"/>
    <col min="12413" max="12413" width="32" style="280" customWidth="1"/>
    <col min="12414" max="12414" width="10.140625" style="280" customWidth="1"/>
    <col min="12415" max="12416" width="8.7109375" style="280" customWidth="1"/>
    <col min="12417" max="12417" width="9.140625" style="280"/>
    <col min="12418" max="12418" width="15" style="280" customWidth="1"/>
    <col min="12419" max="12419" width="7.42578125" style="280" customWidth="1"/>
    <col min="12420" max="12420" width="16.28515625" style="280" customWidth="1"/>
    <col min="12421" max="12421" width="7.7109375" style="280" customWidth="1"/>
    <col min="12422" max="12422" width="12.85546875" style="280" customWidth="1"/>
    <col min="12423" max="12423" width="6.42578125" style="280" customWidth="1"/>
    <col min="12424" max="12424" width="14.28515625" style="280" customWidth="1"/>
    <col min="12425" max="12425" width="5.7109375" style="280" customWidth="1"/>
    <col min="12426" max="12426" width="13.85546875" style="280" customWidth="1"/>
    <col min="12427" max="12427" width="15" style="280" customWidth="1"/>
    <col min="12428" max="12428" width="16.42578125" style="280" customWidth="1"/>
    <col min="12429" max="12429" width="18" style="280" customWidth="1"/>
    <col min="12430" max="12430" width="7.140625" style="280" customWidth="1"/>
    <col min="12431" max="12431" width="16.28515625" style="280" customWidth="1"/>
    <col min="12432" max="12432" width="5.5703125" style="280" customWidth="1"/>
    <col min="12433" max="12433" width="15.42578125" style="280" customWidth="1"/>
    <col min="12434" max="12434" width="5.5703125" style="280" customWidth="1"/>
    <col min="12435" max="12435" width="18.42578125" style="280" customWidth="1"/>
    <col min="12436" max="12436" width="18" style="280" customWidth="1"/>
    <col min="12437" max="12437" width="19.5703125" style="280" customWidth="1"/>
    <col min="12438" max="12438" width="17.5703125" style="280" customWidth="1"/>
    <col min="12439" max="12667" width="9.140625" style="280"/>
    <col min="12668" max="12668" width="24" style="280" customWidth="1"/>
    <col min="12669" max="12669" width="32" style="280" customWidth="1"/>
    <col min="12670" max="12670" width="10.140625" style="280" customWidth="1"/>
    <col min="12671" max="12672" width="8.7109375" style="280" customWidth="1"/>
    <col min="12673" max="12673" width="9.140625" style="280"/>
    <col min="12674" max="12674" width="15" style="280" customWidth="1"/>
    <col min="12675" max="12675" width="7.42578125" style="280" customWidth="1"/>
    <col min="12676" max="12676" width="16.28515625" style="280" customWidth="1"/>
    <col min="12677" max="12677" width="7.7109375" style="280" customWidth="1"/>
    <col min="12678" max="12678" width="12.85546875" style="280" customWidth="1"/>
    <col min="12679" max="12679" width="6.42578125" style="280" customWidth="1"/>
    <col min="12680" max="12680" width="14.28515625" style="280" customWidth="1"/>
    <col min="12681" max="12681" width="5.7109375" style="280" customWidth="1"/>
    <col min="12682" max="12682" width="13.85546875" style="280" customWidth="1"/>
    <col min="12683" max="12683" width="15" style="280" customWidth="1"/>
    <col min="12684" max="12684" width="16.42578125" style="280" customWidth="1"/>
    <col min="12685" max="12685" width="18" style="280" customWidth="1"/>
    <col min="12686" max="12686" width="7.140625" style="280" customWidth="1"/>
    <col min="12687" max="12687" width="16.28515625" style="280" customWidth="1"/>
    <col min="12688" max="12688" width="5.5703125" style="280" customWidth="1"/>
    <col min="12689" max="12689" width="15.42578125" style="280" customWidth="1"/>
    <col min="12690" max="12690" width="5.5703125" style="280" customWidth="1"/>
    <col min="12691" max="12691" width="18.42578125" style="280" customWidth="1"/>
    <col min="12692" max="12692" width="18" style="280" customWidth="1"/>
    <col min="12693" max="12693" width="19.5703125" style="280" customWidth="1"/>
    <col min="12694" max="12694" width="17.5703125" style="280" customWidth="1"/>
    <col min="12695" max="12923" width="9.140625" style="280"/>
    <col min="12924" max="12924" width="24" style="280" customWidth="1"/>
    <col min="12925" max="12925" width="32" style="280" customWidth="1"/>
    <col min="12926" max="12926" width="10.140625" style="280" customWidth="1"/>
    <col min="12927" max="12928" width="8.7109375" style="280" customWidth="1"/>
    <col min="12929" max="12929" width="9.140625" style="280"/>
    <col min="12930" max="12930" width="15" style="280" customWidth="1"/>
    <col min="12931" max="12931" width="7.42578125" style="280" customWidth="1"/>
    <col min="12932" max="12932" width="16.28515625" style="280" customWidth="1"/>
    <col min="12933" max="12933" width="7.7109375" style="280" customWidth="1"/>
    <col min="12934" max="12934" width="12.85546875" style="280" customWidth="1"/>
    <col min="12935" max="12935" width="6.42578125" style="280" customWidth="1"/>
    <col min="12936" max="12936" width="14.28515625" style="280" customWidth="1"/>
    <col min="12937" max="12937" width="5.7109375" style="280" customWidth="1"/>
    <col min="12938" max="12938" width="13.85546875" style="280" customWidth="1"/>
    <col min="12939" max="12939" width="15" style="280" customWidth="1"/>
    <col min="12940" max="12940" width="16.42578125" style="280" customWidth="1"/>
    <col min="12941" max="12941" width="18" style="280" customWidth="1"/>
    <col min="12942" max="12942" width="7.140625" style="280" customWidth="1"/>
    <col min="12943" max="12943" width="16.28515625" style="280" customWidth="1"/>
    <col min="12944" max="12944" width="5.5703125" style="280" customWidth="1"/>
    <col min="12945" max="12945" width="15.42578125" style="280" customWidth="1"/>
    <col min="12946" max="12946" width="5.5703125" style="280" customWidth="1"/>
    <col min="12947" max="12947" width="18.42578125" style="280" customWidth="1"/>
    <col min="12948" max="12948" width="18" style="280" customWidth="1"/>
    <col min="12949" max="12949" width="19.5703125" style="280" customWidth="1"/>
    <col min="12950" max="12950" width="17.5703125" style="280" customWidth="1"/>
    <col min="12951" max="13179" width="9.140625" style="280"/>
    <col min="13180" max="13180" width="24" style="280" customWidth="1"/>
    <col min="13181" max="13181" width="32" style="280" customWidth="1"/>
    <col min="13182" max="13182" width="10.140625" style="280" customWidth="1"/>
    <col min="13183" max="13184" width="8.7109375" style="280" customWidth="1"/>
    <col min="13185" max="13185" width="9.140625" style="280"/>
    <col min="13186" max="13186" width="15" style="280" customWidth="1"/>
    <col min="13187" max="13187" width="7.42578125" style="280" customWidth="1"/>
    <col min="13188" max="13188" width="16.28515625" style="280" customWidth="1"/>
    <col min="13189" max="13189" width="7.7109375" style="280" customWidth="1"/>
    <col min="13190" max="13190" width="12.85546875" style="280" customWidth="1"/>
    <col min="13191" max="13191" width="6.42578125" style="280" customWidth="1"/>
    <col min="13192" max="13192" width="14.28515625" style="280" customWidth="1"/>
    <col min="13193" max="13193" width="5.7109375" style="280" customWidth="1"/>
    <col min="13194" max="13194" width="13.85546875" style="280" customWidth="1"/>
    <col min="13195" max="13195" width="15" style="280" customWidth="1"/>
    <col min="13196" max="13196" width="16.42578125" style="280" customWidth="1"/>
    <col min="13197" max="13197" width="18" style="280" customWidth="1"/>
    <col min="13198" max="13198" width="7.140625" style="280" customWidth="1"/>
    <col min="13199" max="13199" width="16.28515625" style="280" customWidth="1"/>
    <col min="13200" max="13200" width="5.5703125" style="280" customWidth="1"/>
    <col min="13201" max="13201" width="15.42578125" style="280" customWidth="1"/>
    <col min="13202" max="13202" width="5.5703125" style="280" customWidth="1"/>
    <col min="13203" max="13203" width="18.42578125" style="280" customWidth="1"/>
    <col min="13204" max="13204" width="18" style="280" customWidth="1"/>
    <col min="13205" max="13205" width="19.5703125" style="280" customWidth="1"/>
    <col min="13206" max="13206" width="17.5703125" style="280" customWidth="1"/>
    <col min="13207" max="13435" width="9.140625" style="280"/>
    <col min="13436" max="13436" width="24" style="280" customWidth="1"/>
    <col min="13437" max="13437" width="32" style="280" customWidth="1"/>
    <col min="13438" max="13438" width="10.140625" style="280" customWidth="1"/>
    <col min="13439" max="13440" width="8.7109375" style="280" customWidth="1"/>
    <col min="13441" max="13441" width="9.140625" style="280"/>
    <col min="13442" max="13442" width="15" style="280" customWidth="1"/>
    <col min="13443" max="13443" width="7.42578125" style="280" customWidth="1"/>
    <col min="13444" max="13444" width="16.28515625" style="280" customWidth="1"/>
    <col min="13445" max="13445" width="7.7109375" style="280" customWidth="1"/>
    <col min="13446" max="13446" width="12.85546875" style="280" customWidth="1"/>
    <col min="13447" max="13447" width="6.42578125" style="280" customWidth="1"/>
    <col min="13448" max="13448" width="14.28515625" style="280" customWidth="1"/>
    <col min="13449" max="13449" width="5.7109375" style="280" customWidth="1"/>
    <col min="13450" max="13450" width="13.85546875" style="280" customWidth="1"/>
    <col min="13451" max="13451" width="15" style="280" customWidth="1"/>
    <col min="13452" max="13452" width="16.42578125" style="280" customWidth="1"/>
    <col min="13453" max="13453" width="18" style="280" customWidth="1"/>
    <col min="13454" max="13454" width="7.140625" style="280" customWidth="1"/>
    <col min="13455" max="13455" width="16.28515625" style="280" customWidth="1"/>
    <col min="13456" max="13456" width="5.5703125" style="280" customWidth="1"/>
    <col min="13457" max="13457" width="15.42578125" style="280" customWidth="1"/>
    <col min="13458" max="13458" width="5.5703125" style="280" customWidth="1"/>
    <col min="13459" max="13459" width="18.42578125" style="280" customWidth="1"/>
    <col min="13460" max="13460" width="18" style="280" customWidth="1"/>
    <col min="13461" max="13461" width="19.5703125" style="280" customWidth="1"/>
    <col min="13462" max="13462" width="17.5703125" style="280" customWidth="1"/>
    <col min="13463" max="13691" width="9.140625" style="280"/>
    <col min="13692" max="13692" width="24" style="280" customWidth="1"/>
    <col min="13693" max="13693" width="32" style="280" customWidth="1"/>
    <col min="13694" max="13694" width="10.140625" style="280" customWidth="1"/>
    <col min="13695" max="13696" width="8.7109375" style="280" customWidth="1"/>
    <col min="13697" max="13697" width="9.140625" style="280"/>
    <col min="13698" max="13698" width="15" style="280" customWidth="1"/>
    <col min="13699" max="13699" width="7.42578125" style="280" customWidth="1"/>
    <col min="13700" max="13700" width="16.28515625" style="280" customWidth="1"/>
    <col min="13701" max="13701" width="7.7109375" style="280" customWidth="1"/>
    <col min="13702" max="13702" width="12.85546875" style="280" customWidth="1"/>
    <col min="13703" max="13703" width="6.42578125" style="280" customWidth="1"/>
    <col min="13704" max="13704" width="14.28515625" style="280" customWidth="1"/>
    <col min="13705" max="13705" width="5.7109375" style="280" customWidth="1"/>
    <col min="13706" max="13706" width="13.85546875" style="280" customWidth="1"/>
    <col min="13707" max="13707" width="15" style="280" customWidth="1"/>
    <col min="13708" max="13708" width="16.42578125" style="280" customWidth="1"/>
    <col min="13709" max="13709" width="18" style="280" customWidth="1"/>
    <col min="13710" max="13710" width="7.140625" style="280" customWidth="1"/>
    <col min="13711" max="13711" width="16.28515625" style="280" customWidth="1"/>
    <col min="13712" max="13712" width="5.5703125" style="280" customWidth="1"/>
    <col min="13713" max="13713" width="15.42578125" style="280" customWidth="1"/>
    <col min="13714" max="13714" width="5.5703125" style="280" customWidth="1"/>
    <col min="13715" max="13715" width="18.42578125" style="280" customWidth="1"/>
    <col min="13716" max="13716" width="18" style="280" customWidth="1"/>
    <col min="13717" max="13717" width="19.5703125" style="280" customWidth="1"/>
    <col min="13718" max="13718" width="17.5703125" style="280" customWidth="1"/>
    <col min="13719" max="13947" width="9.140625" style="280"/>
    <col min="13948" max="13948" width="24" style="280" customWidth="1"/>
    <col min="13949" max="13949" width="32" style="280" customWidth="1"/>
    <col min="13950" max="13950" width="10.140625" style="280" customWidth="1"/>
    <col min="13951" max="13952" width="8.7109375" style="280" customWidth="1"/>
    <col min="13953" max="13953" width="9.140625" style="280"/>
    <col min="13954" max="13954" width="15" style="280" customWidth="1"/>
    <col min="13955" max="13955" width="7.42578125" style="280" customWidth="1"/>
    <col min="13956" max="13956" width="16.28515625" style="280" customWidth="1"/>
    <col min="13957" max="13957" width="7.7109375" style="280" customWidth="1"/>
    <col min="13958" max="13958" width="12.85546875" style="280" customWidth="1"/>
    <col min="13959" max="13959" width="6.42578125" style="280" customWidth="1"/>
    <col min="13960" max="13960" width="14.28515625" style="280" customWidth="1"/>
    <col min="13961" max="13961" width="5.7109375" style="280" customWidth="1"/>
    <col min="13962" max="13962" width="13.85546875" style="280" customWidth="1"/>
    <col min="13963" max="13963" width="15" style="280" customWidth="1"/>
    <col min="13964" max="13964" width="16.42578125" style="280" customWidth="1"/>
    <col min="13965" max="13965" width="18" style="280" customWidth="1"/>
    <col min="13966" max="13966" width="7.140625" style="280" customWidth="1"/>
    <col min="13967" max="13967" width="16.28515625" style="280" customWidth="1"/>
    <col min="13968" max="13968" width="5.5703125" style="280" customWidth="1"/>
    <col min="13969" max="13969" width="15.42578125" style="280" customWidth="1"/>
    <col min="13970" max="13970" width="5.5703125" style="280" customWidth="1"/>
    <col min="13971" max="13971" width="18.42578125" style="280" customWidth="1"/>
    <col min="13972" max="13972" width="18" style="280" customWidth="1"/>
    <col min="13973" max="13973" width="19.5703125" style="280" customWidth="1"/>
    <col min="13974" max="13974" width="17.5703125" style="280" customWidth="1"/>
    <col min="13975" max="14203" width="9.140625" style="280"/>
    <col min="14204" max="14204" width="24" style="280" customWidth="1"/>
    <col min="14205" max="14205" width="32" style="280" customWidth="1"/>
    <col min="14206" max="14206" width="10.140625" style="280" customWidth="1"/>
    <col min="14207" max="14208" width="8.7109375" style="280" customWidth="1"/>
    <col min="14209" max="14209" width="9.140625" style="280"/>
    <col min="14210" max="14210" width="15" style="280" customWidth="1"/>
    <col min="14211" max="14211" width="7.42578125" style="280" customWidth="1"/>
    <col min="14212" max="14212" width="16.28515625" style="280" customWidth="1"/>
    <col min="14213" max="14213" width="7.7109375" style="280" customWidth="1"/>
    <col min="14214" max="14214" width="12.85546875" style="280" customWidth="1"/>
    <col min="14215" max="14215" width="6.42578125" style="280" customWidth="1"/>
    <col min="14216" max="14216" width="14.28515625" style="280" customWidth="1"/>
    <col min="14217" max="14217" width="5.7109375" style="280" customWidth="1"/>
    <col min="14218" max="14218" width="13.85546875" style="280" customWidth="1"/>
    <col min="14219" max="14219" width="15" style="280" customWidth="1"/>
    <col min="14220" max="14220" width="16.42578125" style="280" customWidth="1"/>
    <col min="14221" max="14221" width="18" style="280" customWidth="1"/>
    <col min="14222" max="14222" width="7.140625" style="280" customWidth="1"/>
    <col min="14223" max="14223" width="16.28515625" style="280" customWidth="1"/>
    <col min="14224" max="14224" width="5.5703125" style="280" customWidth="1"/>
    <col min="14225" max="14225" width="15.42578125" style="280" customWidth="1"/>
    <col min="14226" max="14226" width="5.5703125" style="280" customWidth="1"/>
    <col min="14227" max="14227" width="18.42578125" style="280" customWidth="1"/>
    <col min="14228" max="14228" width="18" style="280" customWidth="1"/>
    <col min="14229" max="14229" width="19.5703125" style="280" customWidth="1"/>
    <col min="14230" max="14230" width="17.5703125" style="280" customWidth="1"/>
    <col min="14231" max="14459" width="9.140625" style="280"/>
    <col min="14460" max="14460" width="24" style="280" customWidth="1"/>
    <col min="14461" max="14461" width="32" style="280" customWidth="1"/>
    <col min="14462" max="14462" width="10.140625" style="280" customWidth="1"/>
    <col min="14463" max="14464" width="8.7109375" style="280" customWidth="1"/>
    <col min="14465" max="14465" width="9.140625" style="280"/>
    <col min="14466" max="14466" width="15" style="280" customWidth="1"/>
    <col min="14467" max="14467" width="7.42578125" style="280" customWidth="1"/>
    <col min="14468" max="14468" width="16.28515625" style="280" customWidth="1"/>
    <col min="14469" max="14469" width="7.7109375" style="280" customWidth="1"/>
    <col min="14470" max="14470" width="12.85546875" style="280" customWidth="1"/>
    <col min="14471" max="14471" width="6.42578125" style="280" customWidth="1"/>
    <col min="14472" max="14472" width="14.28515625" style="280" customWidth="1"/>
    <col min="14473" max="14473" width="5.7109375" style="280" customWidth="1"/>
    <col min="14474" max="14474" width="13.85546875" style="280" customWidth="1"/>
    <col min="14475" max="14475" width="15" style="280" customWidth="1"/>
    <col min="14476" max="14476" width="16.42578125" style="280" customWidth="1"/>
    <col min="14477" max="14477" width="18" style="280" customWidth="1"/>
    <col min="14478" max="14478" width="7.140625" style="280" customWidth="1"/>
    <col min="14479" max="14479" width="16.28515625" style="280" customWidth="1"/>
    <col min="14480" max="14480" width="5.5703125" style="280" customWidth="1"/>
    <col min="14481" max="14481" width="15.42578125" style="280" customWidth="1"/>
    <col min="14482" max="14482" width="5.5703125" style="280" customWidth="1"/>
    <col min="14483" max="14483" width="18.42578125" style="280" customWidth="1"/>
    <col min="14484" max="14484" width="18" style="280" customWidth="1"/>
    <col min="14485" max="14485" width="19.5703125" style="280" customWidth="1"/>
    <col min="14486" max="14486" width="17.5703125" style="280" customWidth="1"/>
    <col min="14487" max="14715" width="9.140625" style="280"/>
    <col min="14716" max="14716" width="24" style="280" customWidth="1"/>
    <col min="14717" max="14717" width="32" style="280" customWidth="1"/>
    <col min="14718" max="14718" width="10.140625" style="280" customWidth="1"/>
    <col min="14719" max="14720" width="8.7109375" style="280" customWidth="1"/>
    <col min="14721" max="14721" width="9.140625" style="280"/>
    <col min="14722" max="14722" width="15" style="280" customWidth="1"/>
    <col min="14723" max="14723" width="7.42578125" style="280" customWidth="1"/>
    <col min="14724" max="14724" width="16.28515625" style="280" customWidth="1"/>
    <col min="14725" max="14725" width="7.7109375" style="280" customWidth="1"/>
    <col min="14726" max="14726" width="12.85546875" style="280" customWidth="1"/>
    <col min="14727" max="14727" width="6.42578125" style="280" customWidth="1"/>
    <col min="14728" max="14728" width="14.28515625" style="280" customWidth="1"/>
    <col min="14729" max="14729" width="5.7109375" style="280" customWidth="1"/>
    <col min="14730" max="14730" width="13.85546875" style="280" customWidth="1"/>
    <col min="14731" max="14731" width="15" style="280" customWidth="1"/>
    <col min="14732" max="14732" width="16.42578125" style="280" customWidth="1"/>
    <col min="14733" max="14733" width="18" style="280" customWidth="1"/>
    <col min="14734" max="14734" width="7.140625" style="280" customWidth="1"/>
    <col min="14735" max="14735" width="16.28515625" style="280" customWidth="1"/>
    <col min="14736" max="14736" width="5.5703125" style="280" customWidth="1"/>
    <col min="14737" max="14737" width="15.42578125" style="280" customWidth="1"/>
    <col min="14738" max="14738" width="5.5703125" style="280" customWidth="1"/>
    <col min="14739" max="14739" width="18.42578125" style="280" customWidth="1"/>
    <col min="14740" max="14740" width="18" style="280" customWidth="1"/>
    <col min="14741" max="14741" width="19.5703125" style="280" customWidth="1"/>
    <col min="14742" max="14742" width="17.5703125" style="280" customWidth="1"/>
    <col min="14743" max="14971" width="9.140625" style="280"/>
    <col min="14972" max="14972" width="24" style="280" customWidth="1"/>
    <col min="14973" max="14973" width="32" style="280" customWidth="1"/>
    <col min="14974" max="14974" width="10.140625" style="280" customWidth="1"/>
    <col min="14975" max="14976" width="8.7109375" style="280" customWidth="1"/>
    <col min="14977" max="14977" width="9.140625" style="280"/>
    <col min="14978" max="14978" width="15" style="280" customWidth="1"/>
    <col min="14979" max="14979" width="7.42578125" style="280" customWidth="1"/>
    <col min="14980" max="14980" width="16.28515625" style="280" customWidth="1"/>
    <col min="14981" max="14981" width="7.7109375" style="280" customWidth="1"/>
    <col min="14982" max="14982" width="12.85546875" style="280" customWidth="1"/>
    <col min="14983" max="14983" width="6.42578125" style="280" customWidth="1"/>
    <col min="14984" max="14984" width="14.28515625" style="280" customWidth="1"/>
    <col min="14985" max="14985" width="5.7109375" style="280" customWidth="1"/>
    <col min="14986" max="14986" width="13.85546875" style="280" customWidth="1"/>
    <col min="14987" max="14987" width="15" style="280" customWidth="1"/>
    <col min="14988" max="14988" width="16.42578125" style="280" customWidth="1"/>
    <col min="14989" max="14989" width="18" style="280" customWidth="1"/>
    <col min="14990" max="14990" width="7.140625" style="280" customWidth="1"/>
    <col min="14991" max="14991" width="16.28515625" style="280" customWidth="1"/>
    <col min="14992" max="14992" width="5.5703125" style="280" customWidth="1"/>
    <col min="14993" max="14993" width="15.42578125" style="280" customWidth="1"/>
    <col min="14994" max="14994" width="5.5703125" style="280" customWidth="1"/>
    <col min="14995" max="14995" width="18.42578125" style="280" customWidth="1"/>
    <col min="14996" max="14996" width="18" style="280" customWidth="1"/>
    <col min="14997" max="14997" width="19.5703125" style="280" customWidth="1"/>
    <col min="14998" max="14998" width="17.5703125" style="280" customWidth="1"/>
    <col min="14999" max="15227" width="9.140625" style="280"/>
    <col min="15228" max="15228" width="24" style="280" customWidth="1"/>
    <col min="15229" max="15229" width="32" style="280" customWidth="1"/>
    <col min="15230" max="15230" width="10.140625" style="280" customWidth="1"/>
    <col min="15231" max="15232" width="8.7109375" style="280" customWidth="1"/>
    <col min="15233" max="15233" width="9.140625" style="280"/>
    <col min="15234" max="15234" width="15" style="280" customWidth="1"/>
    <col min="15235" max="15235" width="7.42578125" style="280" customWidth="1"/>
    <col min="15236" max="15236" width="16.28515625" style="280" customWidth="1"/>
    <col min="15237" max="15237" width="7.7109375" style="280" customWidth="1"/>
    <col min="15238" max="15238" width="12.85546875" style="280" customWidth="1"/>
    <col min="15239" max="15239" width="6.42578125" style="280" customWidth="1"/>
    <col min="15240" max="15240" width="14.28515625" style="280" customWidth="1"/>
    <col min="15241" max="15241" width="5.7109375" style="280" customWidth="1"/>
    <col min="15242" max="15242" width="13.85546875" style="280" customWidth="1"/>
    <col min="15243" max="15243" width="15" style="280" customWidth="1"/>
    <col min="15244" max="15244" width="16.42578125" style="280" customWidth="1"/>
    <col min="15245" max="15245" width="18" style="280" customWidth="1"/>
    <col min="15246" max="15246" width="7.140625" style="280" customWidth="1"/>
    <col min="15247" max="15247" width="16.28515625" style="280" customWidth="1"/>
    <col min="15248" max="15248" width="5.5703125" style="280" customWidth="1"/>
    <col min="15249" max="15249" width="15.42578125" style="280" customWidth="1"/>
    <col min="15250" max="15250" width="5.5703125" style="280" customWidth="1"/>
    <col min="15251" max="15251" width="18.42578125" style="280" customWidth="1"/>
    <col min="15252" max="15252" width="18" style="280" customWidth="1"/>
    <col min="15253" max="15253" width="19.5703125" style="280" customWidth="1"/>
    <col min="15254" max="15254" width="17.5703125" style="280" customWidth="1"/>
    <col min="15255" max="15483" width="9.140625" style="280"/>
    <col min="15484" max="15484" width="24" style="280" customWidth="1"/>
    <col min="15485" max="15485" width="32" style="280" customWidth="1"/>
    <col min="15486" max="15486" width="10.140625" style="280" customWidth="1"/>
    <col min="15487" max="15488" width="8.7109375" style="280" customWidth="1"/>
    <col min="15489" max="15489" width="9.140625" style="280"/>
    <col min="15490" max="15490" width="15" style="280" customWidth="1"/>
    <col min="15491" max="15491" width="7.42578125" style="280" customWidth="1"/>
    <col min="15492" max="15492" width="16.28515625" style="280" customWidth="1"/>
    <col min="15493" max="15493" width="7.7109375" style="280" customWidth="1"/>
    <col min="15494" max="15494" width="12.85546875" style="280" customWidth="1"/>
    <col min="15495" max="15495" width="6.42578125" style="280" customWidth="1"/>
    <col min="15496" max="15496" width="14.28515625" style="280" customWidth="1"/>
    <col min="15497" max="15497" width="5.7109375" style="280" customWidth="1"/>
    <col min="15498" max="15498" width="13.85546875" style="280" customWidth="1"/>
    <col min="15499" max="15499" width="15" style="280" customWidth="1"/>
    <col min="15500" max="15500" width="16.42578125" style="280" customWidth="1"/>
    <col min="15501" max="15501" width="18" style="280" customWidth="1"/>
    <col min="15502" max="15502" width="7.140625" style="280" customWidth="1"/>
    <col min="15503" max="15503" width="16.28515625" style="280" customWidth="1"/>
    <col min="15504" max="15504" width="5.5703125" style="280" customWidth="1"/>
    <col min="15505" max="15505" width="15.42578125" style="280" customWidth="1"/>
    <col min="15506" max="15506" width="5.5703125" style="280" customWidth="1"/>
    <col min="15507" max="15507" width="18.42578125" style="280" customWidth="1"/>
    <col min="15508" max="15508" width="18" style="280" customWidth="1"/>
    <col min="15509" max="15509" width="19.5703125" style="280" customWidth="1"/>
    <col min="15510" max="15510" width="17.5703125" style="280" customWidth="1"/>
    <col min="15511" max="15739" width="9.140625" style="280"/>
    <col min="15740" max="15740" width="24" style="280" customWidth="1"/>
    <col min="15741" max="15741" width="32" style="280" customWidth="1"/>
    <col min="15742" max="15742" width="10.140625" style="280" customWidth="1"/>
    <col min="15743" max="15744" width="8.7109375" style="280" customWidth="1"/>
    <col min="15745" max="15745" width="9.140625" style="280"/>
    <col min="15746" max="15746" width="15" style="280" customWidth="1"/>
    <col min="15747" max="15747" width="7.42578125" style="280" customWidth="1"/>
    <col min="15748" max="15748" width="16.28515625" style="280" customWidth="1"/>
    <col min="15749" max="15749" width="7.7109375" style="280" customWidth="1"/>
    <col min="15750" max="15750" width="12.85546875" style="280" customWidth="1"/>
    <col min="15751" max="15751" width="6.42578125" style="280" customWidth="1"/>
    <col min="15752" max="15752" width="14.28515625" style="280" customWidth="1"/>
    <col min="15753" max="15753" width="5.7109375" style="280" customWidth="1"/>
    <col min="15754" max="15754" width="13.85546875" style="280" customWidth="1"/>
    <col min="15755" max="15755" width="15" style="280" customWidth="1"/>
    <col min="15756" max="15756" width="16.42578125" style="280" customWidth="1"/>
    <col min="15757" max="15757" width="18" style="280" customWidth="1"/>
    <col min="15758" max="15758" width="7.140625" style="280" customWidth="1"/>
    <col min="15759" max="15759" width="16.28515625" style="280" customWidth="1"/>
    <col min="15760" max="15760" width="5.5703125" style="280" customWidth="1"/>
    <col min="15761" max="15761" width="15.42578125" style="280" customWidth="1"/>
    <col min="15762" max="15762" width="5.5703125" style="280" customWidth="1"/>
    <col min="15763" max="15763" width="18.42578125" style="280" customWidth="1"/>
    <col min="15764" max="15764" width="18" style="280" customWidth="1"/>
    <col min="15765" max="15765" width="19.5703125" style="280" customWidth="1"/>
    <col min="15766" max="15766" width="17.5703125" style="280" customWidth="1"/>
    <col min="15767" max="15995" width="9.140625" style="280"/>
    <col min="15996" max="15996" width="24" style="280" customWidth="1"/>
    <col min="15997" max="15997" width="32" style="280" customWidth="1"/>
    <col min="15998" max="15998" width="10.140625" style="280" customWidth="1"/>
    <col min="15999" max="16000" width="8.7109375" style="280" customWidth="1"/>
    <col min="16001" max="16001" width="9.140625" style="280"/>
    <col min="16002" max="16002" width="15" style="280" customWidth="1"/>
    <col min="16003" max="16003" width="7.42578125" style="280" customWidth="1"/>
    <col min="16004" max="16004" width="16.28515625" style="280" customWidth="1"/>
    <col min="16005" max="16005" width="7.7109375" style="280" customWidth="1"/>
    <col min="16006" max="16006" width="12.85546875" style="280" customWidth="1"/>
    <col min="16007" max="16007" width="6.42578125" style="280" customWidth="1"/>
    <col min="16008" max="16008" width="14.28515625" style="280" customWidth="1"/>
    <col min="16009" max="16009" width="5.7109375" style="280" customWidth="1"/>
    <col min="16010" max="16010" width="13.85546875" style="280" customWidth="1"/>
    <col min="16011" max="16011" width="15" style="280" customWidth="1"/>
    <col min="16012" max="16012" width="16.42578125" style="280" customWidth="1"/>
    <col min="16013" max="16013" width="18" style="280" customWidth="1"/>
    <col min="16014" max="16014" width="7.140625" style="280" customWidth="1"/>
    <col min="16015" max="16015" width="16.28515625" style="280" customWidth="1"/>
    <col min="16016" max="16016" width="5.5703125" style="280" customWidth="1"/>
    <col min="16017" max="16017" width="15.42578125" style="280" customWidth="1"/>
    <col min="16018" max="16018" width="5.5703125" style="280" customWidth="1"/>
    <col min="16019" max="16019" width="18.42578125" style="280" customWidth="1"/>
    <col min="16020" max="16020" width="18" style="280" customWidth="1"/>
    <col min="16021" max="16021" width="19.5703125" style="280" customWidth="1"/>
    <col min="16022" max="16022" width="17.5703125" style="280" customWidth="1"/>
    <col min="16023" max="16384" width="9.140625" style="280"/>
  </cols>
  <sheetData>
    <row r="1" spans="1:27 1121:1121">
      <c r="Q1" s="446"/>
      <c r="R1" s="446"/>
      <c r="V1" s="433" t="s">
        <v>593</v>
      </c>
      <c r="W1" s="433"/>
    </row>
    <row r="2" spans="1:27 1121:1121" ht="35.25" customHeight="1">
      <c r="B2" s="476" t="s">
        <v>648</v>
      </c>
      <c r="C2" s="477"/>
      <c r="D2" s="477"/>
      <c r="E2" s="477"/>
      <c r="F2" s="477"/>
      <c r="G2" s="477"/>
      <c r="H2" s="477"/>
      <c r="I2" s="477"/>
      <c r="J2" s="477"/>
    </row>
    <row r="3" spans="1:27 1121:1121">
      <c r="D3" s="281"/>
      <c r="J3" s="281"/>
    </row>
    <row r="5" spans="1:27 1121:1121" ht="15" customHeight="1">
      <c r="A5" s="474" t="s">
        <v>508</v>
      </c>
      <c r="B5" s="480" t="s">
        <v>509</v>
      </c>
      <c r="C5" s="474" t="s">
        <v>560</v>
      </c>
      <c r="D5" s="474"/>
      <c r="E5" s="474"/>
      <c r="F5" s="484" t="s">
        <v>576</v>
      </c>
      <c r="G5" s="470" t="s">
        <v>577</v>
      </c>
      <c r="H5" s="470"/>
      <c r="I5" s="470" t="s">
        <v>578</v>
      </c>
      <c r="J5" s="483"/>
      <c r="K5" s="468"/>
      <c r="L5" s="468"/>
      <c r="M5" s="468"/>
      <c r="N5" s="468"/>
      <c r="O5" s="469" t="s">
        <v>580</v>
      </c>
      <c r="P5" s="471" t="s">
        <v>581</v>
      </c>
      <c r="Q5" s="470" t="s">
        <v>642</v>
      </c>
      <c r="R5" s="471" t="s">
        <v>582</v>
      </c>
      <c r="S5" s="474" t="s">
        <v>583</v>
      </c>
      <c r="T5" s="474"/>
      <c r="U5" s="487" t="s">
        <v>584</v>
      </c>
      <c r="V5" s="487" t="s">
        <v>585</v>
      </c>
      <c r="W5" s="475" t="s">
        <v>567</v>
      </c>
      <c r="Y5" s="465"/>
      <c r="AA5" s="465"/>
    </row>
    <row r="6" spans="1:27 1121:1121" ht="36" customHeight="1">
      <c r="A6" s="474"/>
      <c r="B6" s="481"/>
      <c r="C6" s="466" t="s">
        <v>467</v>
      </c>
      <c r="D6" s="466" t="s">
        <v>469</v>
      </c>
      <c r="E6" s="466" t="s">
        <v>468</v>
      </c>
      <c r="F6" s="484"/>
      <c r="G6" s="470"/>
      <c r="H6" s="470"/>
      <c r="I6" s="470"/>
      <c r="J6" s="483"/>
      <c r="K6" s="468" t="s">
        <v>515</v>
      </c>
      <c r="L6" s="468"/>
      <c r="M6" s="468" t="s">
        <v>516</v>
      </c>
      <c r="N6" s="468"/>
      <c r="O6" s="469"/>
      <c r="P6" s="472"/>
      <c r="Q6" s="470"/>
      <c r="R6" s="472"/>
      <c r="S6" s="474"/>
      <c r="T6" s="474"/>
      <c r="U6" s="487"/>
      <c r="V6" s="487"/>
      <c r="W6" s="475"/>
      <c r="Y6" s="465"/>
      <c r="AA6" s="465"/>
    </row>
    <row r="7" spans="1:27 1121:1121" ht="52.5" customHeight="1">
      <c r="A7" s="474"/>
      <c r="B7" s="482"/>
      <c r="C7" s="467"/>
      <c r="D7" s="467"/>
      <c r="E7" s="467"/>
      <c r="F7" s="484"/>
      <c r="G7" s="282" t="s">
        <v>231</v>
      </c>
      <c r="H7" s="283" t="s">
        <v>236</v>
      </c>
      <c r="I7" s="282" t="s">
        <v>231</v>
      </c>
      <c r="J7" s="283" t="s">
        <v>236</v>
      </c>
      <c r="K7" s="282" t="s">
        <v>231</v>
      </c>
      <c r="L7" s="282" t="s">
        <v>236</v>
      </c>
      <c r="M7" s="282" t="s">
        <v>231</v>
      </c>
      <c r="N7" s="282" t="s">
        <v>236</v>
      </c>
      <c r="O7" s="470"/>
      <c r="P7" s="282"/>
      <c r="Q7" s="470"/>
      <c r="R7" s="473"/>
      <c r="S7" s="284" t="s">
        <v>570</v>
      </c>
      <c r="T7" s="283" t="s">
        <v>236</v>
      </c>
      <c r="U7" s="487"/>
      <c r="V7" s="487"/>
      <c r="W7" s="475"/>
      <c r="Y7" s="465"/>
      <c r="AA7" s="465"/>
    </row>
    <row r="8" spans="1:27 1121:1121" ht="34.5" customHeight="1">
      <c r="A8" s="256" t="s">
        <v>586</v>
      </c>
      <c r="B8" s="285"/>
      <c r="C8" s="286"/>
      <c r="D8" s="286"/>
      <c r="E8" s="286"/>
      <c r="F8" s="287"/>
      <c r="G8" s="286"/>
      <c r="H8" s="287">
        <f>F8*G8</f>
        <v>0</v>
      </c>
      <c r="I8" s="286">
        <v>0.2</v>
      </c>
      <c r="J8" s="287">
        <f>F8*I8</f>
        <v>0</v>
      </c>
      <c r="K8" s="286">
        <v>0.7</v>
      </c>
      <c r="L8" s="287">
        <f>(F8+H8+J8)*0.7</f>
        <v>0</v>
      </c>
      <c r="M8" s="286">
        <v>0.5</v>
      </c>
      <c r="N8" s="287">
        <f>(F8+H8+J8)*0.5</f>
        <v>0</v>
      </c>
      <c r="O8" s="287">
        <f>F8+H8+J8+L8+N8</f>
        <v>0</v>
      </c>
      <c r="P8" s="287">
        <f>IF(($P$7-O8)&lt;0,0,$P$7-O8)</f>
        <v>0</v>
      </c>
      <c r="Q8" s="287">
        <f>O8+P8</f>
        <v>0</v>
      </c>
      <c r="R8" s="287">
        <f>Q8*D8*12</f>
        <v>0</v>
      </c>
      <c r="S8" s="286">
        <v>0.1</v>
      </c>
      <c r="T8" s="287">
        <f>((F8+H8)*2.2*12*E8)*S8</f>
        <v>0</v>
      </c>
      <c r="U8" s="288">
        <f>R8+T8</f>
        <v>0</v>
      </c>
      <c r="V8" s="358">
        <f>ROUND((IF(U8&lt;=912000,U8*2.9%,912000*2.9%)+IF(U8&lt;=1292000,U8*22%,1292000*22%+(U8-1292000)*10%)+U8*(5.1%+0.2%)),2)</f>
        <v>0</v>
      </c>
      <c r="W8" s="289">
        <f>U8+V8</f>
        <v>0</v>
      </c>
      <c r="Y8" s="290"/>
      <c r="AA8" s="290"/>
      <c r="AQC8" s="280">
        <f>J8*D8</f>
        <v>0</v>
      </c>
    </row>
    <row r="9" spans="1:27 1121:1121" ht="27" customHeight="1">
      <c r="A9" s="463" t="s">
        <v>587</v>
      </c>
      <c r="B9" s="285"/>
      <c r="C9" s="286"/>
      <c r="D9" s="286"/>
      <c r="E9" s="286"/>
      <c r="F9" s="287"/>
      <c r="G9" s="286"/>
      <c r="H9" s="287">
        <f>F9*G9</f>
        <v>0</v>
      </c>
      <c r="I9" s="286">
        <v>0.2</v>
      </c>
      <c r="J9" s="287">
        <f>F9*I9</f>
        <v>0</v>
      </c>
      <c r="K9" s="286">
        <v>0.7</v>
      </c>
      <c r="L9" s="287">
        <f>(F9+H9+J9)*0.7</f>
        <v>0</v>
      </c>
      <c r="M9" s="286">
        <v>0.5</v>
      </c>
      <c r="N9" s="287">
        <f>(F9+H9+J9)*0.5</f>
        <v>0</v>
      </c>
      <c r="O9" s="287">
        <f>F9+H9+J9+L9+N9</f>
        <v>0</v>
      </c>
      <c r="P9" s="287">
        <f t="shared" ref="P9:P35" si="0">IF(($P$7-O9)&lt;0,0,$P$7-O9)</f>
        <v>0</v>
      </c>
      <c r="Q9" s="287">
        <f t="shared" ref="Q9:Q35" si="1">O9+P9</f>
        <v>0</v>
      </c>
      <c r="R9" s="287">
        <f t="shared" ref="R9:R35" si="2">Q9*D9*12</f>
        <v>0</v>
      </c>
      <c r="S9" s="286">
        <v>0.1</v>
      </c>
      <c r="T9" s="287">
        <f t="shared" ref="T9:T35" si="3">((F9+H9)*2.2*12*E9)*S9</f>
        <v>0</v>
      </c>
      <c r="U9" s="288">
        <f t="shared" ref="U9:U35" si="4">R9+T9</f>
        <v>0</v>
      </c>
      <c r="V9" s="358">
        <f t="shared" ref="V9:V35" si="5">ROUND((IF(U9&lt;=912000,U9*2.9%,912000*2.9%)+IF(U9&lt;=1292000,U9*22%,1292000*22%+(U9-1292000)*10%)+U9*(5.1%+0.2%)),2)</f>
        <v>0</v>
      </c>
      <c r="W9" s="289">
        <f t="shared" ref="W9:W35" si="6">U9+V9</f>
        <v>0</v>
      </c>
      <c r="Y9" s="290"/>
      <c r="AA9" s="290"/>
    </row>
    <row r="10" spans="1:27 1121:1121" ht="24.75" customHeight="1">
      <c r="A10" s="463"/>
      <c r="B10" s="285"/>
      <c r="C10" s="286"/>
      <c r="D10" s="286"/>
      <c r="E10" s="286"/>
      <c r="F10" s="287"/>
      <c r="G10" s="286"/>
      <c r="H10" s="287">
        <f>F10*G10</f>
        <v>0</v>
      </c>
      <c r="I10" s="286">
        <v>0.2</v>
      </c>
      <c r="J10" s="287">
        <f>F10*I10</f>
        <v>0</v>
      </c>
      <c r="K10" s="286">
        <v>0.7</v>
      </c>
      <c r="L10" s="287">
        <f>(F10+H10+J10)*0.7</f>
        <v>0</v>
      </c>
      <c r="M10" s="286">
        <v>0.5</v>
      </c>
      <c r="N10" s="287">
        <f>(F10+H10+J10)*0.5</f>
        <v>0</v>
      </c>
      <c r="O10" s="287">
        <f>F10+H10+J10+L10+N10</f>
        <v>0</v>
      </c>
      <c r="P10" s="287">
        <f t="shared" si="0"/>
        <v>0</v>
      </c>
      <c r="Q10" s="287">
        <f t="shared" si="1"/>
        <v>0</v>
      </c>
      <c r="R10" s="287">
        <f t="shared" si="2"/>
        <v>0</v>
      </c>
      <c r="S10" s="286">
        <v>0.1</v>
      </c>
      <c r="T10" s="287">
        <f t="shared" si="3"/>
        <v>0</v>
      </c>
      <c r="U10" s="288">
        <f t="shared" si="4"/>
        <v>0</v>
      </c>
      <c r="V10" s="358">
        <f t="shared" si="5"/>
        <v>0</v>
      </c>
      <c r="W10" s="289">
        <f t="shared" si="6"/>
        <v>0</v>
      </c>
      <c r="Y10" s="290"/>
      <c r="AA10" s="290"/>
    </row>
    <row r="11" spans="1:27 1121:1121" ht="24.75" customHeight="1">
      <c r="A11" s="463"/>
      <c r="B11" s="285"/>
      <c r="C11" s="286"/>
      <c r="D11" s="286"/>
      <c r="E11" s="286"/>
      <c r="F11" s="287"/>
      <c r="G11" s="286"/>
      <c r="H11" s="287">
        <f>F11*G11</f>
        <v>0</v>
      </c>
      <c r="I11" s="286">
        <v>0.2</v>
      </c>
      <c r="J11" s="287">
        <f>F11*I11</f>
        <v>0</v>
      </c>
      <c r="K11" s="286">
        <v>0.7</v>
      </c>
      <c r="L11" s="287">
        <f>(F11+H11+J11)*0.7</f>
        <v>0</v>
      </c>
      <c r="M11" s="286">
        <v>0.5</v>
      </c>
      <c r="N11" s="287">
        <f>(F11+H11+J11)*0.5</f>
        <v>0</v>
      </c>
      <c r="O11" s="287">
        <f>F11+H11+J11+L11+N11</f>
        <v>0</v>
      </c>
      <c r="P11" s="287">
        <f t="shared" si="0"/>
        <v>0</v>
      </c>
      <c r="Q11" s="287">
        <f t="shared" si="1"/>
        <v>0</v>
      </c>
      <c r="R11" s="287">
        <f t="shared" si="2"/>
        <v>0</v>
      </c>
      <c r="S11" s="321">
        <v>0.1</v>
      </c>
      <c r="T11" s="287">
        <f t="shared" si="3"/>
        <v>0</v>
      </c>
      <c r="U11" s="288">
        <f t="shared" si="4"/>
        <v>0</v>
      </c>
      <c r="V11" s="358">
        <f t="shared" si="5"/>
        <v>0</v>
      </c>
      <c r="W11" s="289">
        <f t="shared" si="6"/>
        <v>0</v>
      </c>
      <c r="Y11" s="290"/>
      <c r="AA11" s="290"/>
    </row>
    <row r="12" spans="1:27 1121:1121" ht="24.75" customHeight="1">
      <c r="A12" s="463"/>
      <c r="B12" s="285"/>
      <c r="C12" s="286"/>
      <c r="D12" s="286"/>
      <c r="E12" s="286"/>
      <c r="F12" s="287"/>
      <c r="G12" s="286"/>
      <c r="H12" s="287">
        <f>F12*G12</f>
        <v>0</v>
      </c>
      <c r="I12" s="286">
        <v>0.2</v>
      </c>
      <c r="J12" s="287">
        <f>F12*I12</f>
        <v>0</v>
      </c>
      <c r="K12" s="286">
        <v>0.7</v>
      </c>
      <c r="L12" s="287">
        <f>(F12+H12+J12)*0.7</f>
        <v>0</v>
      </c>
      <c r="M12" s="286">
        <v>0.5</v>
      </c>
      <c r="N12" s="287">
        <f>(F12+H12+J12)*0.5</f>
        <v>0</v>
      </c>
      <c r="O12" s="287">
        <f>F12+H12+J12+L12+N12</f>
        <v>0</v>
      </c>
      <c r="P12" s="287">
        <f t="shared" si="0"/>
        <v>0</v>
      </c>
      <c r="Q12" s="287">
        <f t="shared" si="1"/>
        <v>0</v>
      </c>
      <c r="R12" s="287">
        <f t="shared" si="2"/>
        <v>0</v>
      </c>
      <c r="S12" s="321">
        <v>0.1</v>
      </c>
      <c r="T12" s="287">
        <f t="shared" si="3"/>
        <v>0</v>
      </c>
      <c r="U12" s="288">
        <f t="shared" si="4"/>
        <v>0</v>
      </c>
      <c r="V12" s="358">
        <f t="shared" si="5"/>
        <v>0</v>
      </c>
      <c r="W12" s="289">
        <f t="shared" si="6"/>
        <v>0</v>
      </c>
      <c r="Y12" s="290"/>
      <c r="AA12" s="290"/>
    </row>
    <row r="13" spans="1:27 1121:1121" s="295" customFormat="1">
      <c r="A13" s="463"/>
      <c r="B13" s="291" t="s">
        <v>290</v>
      </c>
      <c r="C13" s="292">
        <f>C9+C10+C11+C12</f>
        <v>0</v>
      </c>
      <c r="D13" s="292">
        <f t="shared" ref="D13:N13" si="7">D9+D10+D11+D12</f>
        <v>0</v>
      </c>
      <c r="E13" s="292">
        <f t="shared" si="7"/>
        <v>0</v>
      </c>
      <c r="F13" s="292">
        <f t="shared" si="7"/>
        <v>0</v>
      </c>
      <c r="G13" s="286"/>
      <c r="H13" s="292">
        <f t="shared" si="7"/>
        <v>0</v>
      </c>
      <c r="I13" s="292"/>
      <c r="J13" s="292">
        <f t="shared" si="7"/>
        <v>0</v>
      </c>
      <c r="K13" s="292"/>
      <c r="L13" s="292">
        <f t="shared" si="7"/>
        <v>0</v>
      </c>
      <c r="M13" s="286"/>
      <c r="N13" s="292">
        <f t="shared" si="7"/>
        <v>0</v>
      </c>
      <c r="O13" s="292">
        <f>O9+O10+O11+O12</f>
        <v>0</v>
      </c>
      <c r="P13" s="292">
        <f t="shared" ref="P13:W13" si="8">P9+P10+P11+P12</f>
        <v>0</v>
      </c>
      <c r="Q13" s="292">
        <f t="shared" si="8"/>
        <v>0</v>
      </c>
      <c r="R13" s="292">
        <f t="shared" si="8"/>
        <v>0</v>
      </c>
      <c r="S13" s="292"/>
      <c r="T13" s="292">
        <f t="shared" si="8"/>
        <v>0</v>
      </c>
      <c r="U13" s="292">
        <f t="shared" si="8"/>
        <v>0</v>
      </c>
      <c r="V13" s="292">
        <f t="shared" si="8"/>
        <v>0</v>
      </c>
      <c r="W13" s="292">
        <f t="shared" si="8"/>
        <v>0</v>
      </c>
      <c r="X13" s="293"/>
      <c r="Y13" s="290"/>
      <c r="Z13" s="293"/>
      <c r="AA13" s="294"/>
    </row>
    <row r="14" spans="1:27 1121:1121" ht="18" customHeight="1">
      <c r="A14" s="463" t="s">
        <v>588</v>
      </c>
      <c r="B14" s="285"/>
      <c r="C14" s="286"/>
      <c r="D14" s="286"/>
      <c r="E14" s="286"/>
      <c r="F14" s="287"/>
      <c r="G14" s="286">
        <v>0.3</v>
      </c>
      <c r="H14" s="287">
        <f>F14*G14</f>
        <v>0</v>
      </c>
      <c r="I14" s="286">
        <v>0.2</v>
      </c>
      <c r="J14" s="287">
        <f t="shared" ref="J14:J18" si="9">F14*I14</f>
        <v>0</v>
      </c>
      <c r="K14" s="286">
        <v>0.7</v>
      </c>
      <c r="L14" s="287">
        <f t="shared" ref="L14:L20" si="10">(F14+H14+J14)*0.7</f>
        <v>0</v>
      </c>
      <c r="M14" s="286">
        <v>0.5</v>
      </c>
      <c r="N14" s="287">
        <f t="shared" ref="N14:N20" si="11">(F14+H14+J14)*0.5</f>
        <v>0</v>
      </c>
      <c r="O14" s="287">
        <f t="shared" ref="O14:O20" si="12">F14+H14+J14+L14+N14</f>
        <v>0</v>
      </c>
      <c r="P14" s="287">
        <f t="shared" si="0"/>
        <v>0</v>
      </c>
      <c r="Q14" s="287">
        <f t="shared" si="1"/>
        <v>0</v>
      </c>
      <c r="R14" s="287">
        <f t="shared" si="2"/>
        <v>0</v>
      </c>
      <c r="S14" s="321">
        <v>0.1</v>
      </c>
      <c r="T14" s="287">
        <f t="shared" si="3"/>
        <v>0</v>
      </c>
      <c r="U14" s="288">
        <f t="shared" si="4"/>
        <v>0</v>
      </c>
      <c r="V14" s="358">
        <f t="shared" si="5"/>
        <v>0</v>
      </c>
      <c r="W14" s="289">
        <f t="shared" si="6"/>
        <v>0</v>
      </c>
      <c r="Y14" s="290"/>
      <c r="AA14" s="290"/>
    </row>
    <row r="15" spans="1:27 1121:1121" ht="18" customHeight="1">
      <c r="A15" s="463"/>
      <c r="B15" s="285"/>
      <c r="C15" s="286"/>
      <c r="D15" s="286"/>
      <c r="E15" s="286"/>
      <c r="F15" s="287"/>
      <c r="G15" s="286">
        <v>0.3</v>
      </c>
      <c r="H15" s="287">
        <f t="shared" ref="H15:H20" si="13">F15*G15</f>
        <v>0</v>
      </c>
      <c r="I15" s="286">
        <v>0.2</v>
      </c>
      <c r="J15" s="287">
        <f t="shared" si="9"/>
        <v>0</v>
      </c>
      <c r="K15" s="286">
        <v>0.7</v>
      </c>
      <c r="L15" s="287">
        <f t="shared" si="10"/>
        <v>0</v>
      </c>
      <c r="M15" s="286">
        <v>0.5</v>
      </c>
      <c r="N15" s="287">
        <f t="shared" si="11"/>
        <v>0</v>
      </c>
      <c r="O15" s="287">
        <f t="shared" si="12"/>
        <v>0</v>
      </c>
      <c r="P15" s="287">
        <f t="shared" si="0"/>
        <v>0</v>
      </c>
      <c r="Q15" s="287">
        <f t="shared" si="1"/>
        <v>0</v>
      </c>
      <c r="R15" s="287">
        <f t="shared" si="2"/>
        <v>0</v>
      </c>
      <c r="S15" s="321">
        <v>0.1</v>
      </c>
      <c r="T15" s="287">
        <f t="shared" si="3"/>
        <v>0</v>
      </c>
      <c r="U15" s="288">
        <f t="shared" si="4"/>
        <v>0</v>
      </c>
      <c r="V15" s="358">
        <f t="shared" si="5"/>
        <v>0</v>
      </c>
      <c r="W15" s="289">
        <f t="shared" si="6"/>
        <v>0</v>
      </c>
      <c r="Y15" s="290"/>
      <c r="AA15" s="290"/>
    </row>
    <row r="16" spans="1:27 1121:1121" ht="18" customHeight="1">
      <c r="A16" s="463"/>
      <c r="B16" s="285"/>
      <c r="C16" s="286"/>
      <c r="D16" s="286"/>
      <c r="E16" s="286"/>
      <c r="F16" s="287"/>
      <c r="G16" s="286">
        <v>0.3</v>
      </c>
      <c r="H16" s="287">
        <f t="shared" si="13"/>
        <v>0</v>
      </c>
      <c r="I16" s="286">
        <v>0.2</v>
      </c>
      <c r="J16" s="287">
        <f t="shared" si="9"/>
        <v>0</v>
      </c>
      <c r="K16" s="286">
        <v>0.7</v>
      </c>
      <c r="L16" s="287">
        <f t="shared" si="10"/>
        <v>0</v>
      </c>
      <c r="M16" s="286">
        <v>0.5</v>
      </c>
      <c r="N16" s="287">
        <f t="shared" si="11"/>
        <v>0</v>
      </c>
      <c r="O16" s="287">
        <f t="shared" si="12"/>
        <v>0</v>
      </c>
      <c r="P16" s="287">
        <f t="shared" si="0"/>
        <v>0</v>
      </c>
      <c r="Q16" s="287">
        <f t="shared" si="1"/>
        <v>0</v>
      </c>
      <c r="R16" s="287">
        <f t="shared" si="2"/>
        <v>0</v>
      </c>
      <c r="S16" s="321">
        <v>0.1</v>
      </c>
      <c r="T16" s="287">
        <f t="shared" si="3"/>
        <v>0</v>
      </c>
      <c r="U16" s="288">
        <f t="shared" si="4"/>
        <v>0</v>
      </c>
      <c r="V16" s="358">
        <f t="shared" si="5"/>
        <v>0</v>
      </c>
      <c r="W16" s="289">
        <f t="shared" si="6"/>
        <v>0</v>
      </c>
      <c r="Y16" s="290"/>
      <c r="AA16" s="290"/>
    </row>
    <row r="17" spans="1:27" ht="18" customHeight="1">
      <c r="A17" s="463"/>
      <c r="B17" s="285"/>
      <c r="C17" s="286"/>
      <c r="D17" s="286"/>
      <c r="E17" s="286"/>
      <c r="F17" s="287"/>
      <c r="G17" s="286">
        <v>0.3</v>
      </c>
      <c r="H17" s="287">
        <f t="shared" si="13"/>
        <v>0</v>
      </c>
      <c r="I17" s="286">
        <v>0.2</v>
      </c>
      <c r="J17" s="287">
        <f t="shared" si="9"/>
        <v>0</v>
      </c>
      <c r="K17" s="286">
        <v>0.7</v>
      </c>
      <c r="L17" s="287">
        <f t="shared" si="10"/>
        <v>0</v>
      </c>
      <c r="M17" s="286">
        <v>0.5</v>
      </c>
      <c r="N17" s="287">
        <f t="shared" si="11"/>
        <v>0</v>
      </c>
      <c r="O17" s="287">
        <f t="shared" si="12"/>
        <v>0</v>
      </c>
      <c r="P17" s="287">
        <f t="shared" si="0"/>
        <v>0</v>
      </c>
      <c r="Q17" s="287">
        <f t="shared" si="1"/>
        <v>0</v>
      </c>
      <c r="R17" s="287">
        <f t="shared" si="2"/>
        <v>0</v>
      </c>
      <c r="S17" s="321">
        <v>0.1</v>
      </c>
      <c r="T17" s="287">
        <f t="shared" si="3"/>
        <v>0</v>
      </c>
      <c r="U17" s="288">
        <f t="shared" si="4"/>
        <v>0</v>
      </c>
      <c r="V17" s="358">
        <f t="shared" si="5"/>
        <v>0</v>
      </c>
      <c r="W17" s="289">
        <f t="shared" si="6"/>
        <v>0</v>
      </c>
      <c r="Y17" s="290"/>
      <c r="AA17" s="290"/>
    </row>
    <row r="18" spans="1:27" ht="18" customHeight="1">
      <c r="A18" s="463"/>
      <c r="B18" s="285"/>
      <c r="C18" s="286"/>
      <c r="D18" s="286"/>
      <c r="E18" s="286"/>
      <c r="F18" s="287"/>
      <c r="G18" s="286">
        <v>0.3</v>
      </c>
      <c r="H18" s="287">
        <f t="shared" si="13"/>
        <v>0</v>
      </c>
      <c r="I18" s="286">
        <v>0.2</v>
      </c>
      <c r="J18" s="287">
        <f t="shared" si="9"/>
        <v>0</v>
      </c>
      <c r="K18" s="286">
        <v>0.7</v>
      </c>
      <c r="L18" s="287">
        <f t="shared" si="10"/>
        <v>0</v>
      </c>
      <c r="M18" s="286">
        <v>0.5</v>
      </c>
      <c r="N18" s="287">
        <f t="shared" si="11"/>
        <v>0</v>
      </c>
      <c r="O18" s="287">
        <f t="shared" si="12"/>
        <v>0</v>
      </c>
      <c r="P18" s="287">
        <f t="shared" si="0"/>
        <v>0</v>
      </c>
      <c r="Q18" s="287">
        <f t="shared" si="1"/>
        <v>0</v>
      </c>
      <c r="R18" s="287">
        <f t="shared" si="2"/>
        <v>0</v>
      </c>
      <c r="S18" s="321">
        <v>0.1</v>
      </c>
      <c r="T18" s="287">
        <f t="shared" si="3"/>
        <v>0</v>
      </c>
      <c r="U18" s="288">
        <f t="shared" si="4"/>
        <v>0</v>
      </c>
      <c r="V18" s="358">
        <f t="shared" si="5"/>
        <v>0</v>
      </c>
      <c r="W18" s="289">
        <f t="shared" si="6"/>
        <v>0</v>
      </c>
      <c r="Y18" s="290"/>
      <c r="AA18" s="290"/>
    </row>
    <row r="19" spans="1:27" ht="18" customHeight="1">
      <c r="A19" s="463"/>
      <c r="B19" s="285"/>
      <c r="C19" s="286"/>
      <c r="D19" s="286"/>
      <c r="E19" s="286"/>
      <c r="F19" s="287"/>
      <c r="G19" s="286">
        <v>0.3</v>
      </c>
      <c r="H19" s="287">
        <f t="shared" si="13"/>
        <v>0</v>
      </c>
      <c r="I19" s="286">
        <v>0.2</v>
      </c>
      <c r="J19" s="287">
        <f>F19*I19</f>
        <v>0</v>
      </c>
      <c r="K19" s="286">
        <v>0.7</v>
      </c>
      <c r="L19" s="287">
        <f t="shared" si="10"/>
        <v>0</v>
      </c>
      <c r="M19" s="286">
        <v>0.5</v>
      </c>
      <c r="N19" s="287">
        <f t="shared" si="11"/>
        <v>0</v>
      </c>
      <c r="O19" s="287">
        <f t="shared" si="12"/>
        <v>0</v>
      </c>
      <c r="P19" s="287">
        <f t="shared" si="0"/>
        <v>0</v>
      </c>
      <c r="Q19" s="287">
        <f t="shared" si="1"/>
        <v>0</v>
      </c>
      <c r="R19" s="287">
        <f t="shared" si="2"/>
        <v>0</v>
      </c>
      <c r="S19" s="321">
        <v>0.1</v>
      </c>
      <c r="T19" s="287">
        <f t="shared" si="3"/>
        <v>0</v>
      </c>
      <c r="U19" s="288">
        <f t="shared" si="4"/>
        <v>0</v>
      </c>
      <c r="V19" s="358">
        <f t="shared" si="5"/>
        <v>0</v>
      </c>
      <c r="W19" s="289">
        <f t="shared" si="6"/>
        <v>0</v>
      </c>
      <c r="Y19" s="290"/>
      <c r="AA19" s="290"/>
    </row>
    <row r="20" spans="1:27" ht="18" customHeight="1">
      <c r="A20" s="463"/>
      <c r="B20" s="285"/>
      <c r="C20" s="296"/>
      <c r="D20" s="296"/>
      <c r="E20" s="296"/>
      <c r="F20" s="287"/>
      <c r="G20" s="286">
        <v>0.3</v>
      </c>
      <c r="H20" s="287">
        <f t="shared" si="13"/>
        <v>0</v>
      </c>
      <c r="I20" s="286">
        <v>0.2</v>
      </c>
      <c r="J20" s="287">
        <f>F20*I20</f>
        <v>0</v>
      </c>
      <c r="K20" s="286">
        <v>0.7</v>
      </c>
      <c r="L20" s="287">
        <f t="shared" si="10"/>
        <v>0</v>
      </c>
      <c r="M20" s="286">
        <v>0.5</v>
      </c>
      <c r="N20" s="287">
        <f t="shared" si="11"/>
        <v>0</v>
      </c>
      <c r="O20" s="287">
        <f t="shared" si="12"/>
        <v>0</v>
      </c>
      <c r="P20" s="287">
        <f t="shared" si="0"/>
        <v>0</v>
      </c>
      <c r="Q20" s="287">
        <f t="shared" si="1"/>
        <v>0</v>
      </c>
      <c r="R20" s="287">
        <f t="shared" si="2"/>
        <v>0</v>
      </c>
      <c r="S20" s="321">
        <v>0.1</v>
      </c>
      <c r="T20" s="287">
        <f t="shared" si="3"/>
        <v>0</v>
      </c>
      <c r="U20" s="288">
        <f t="shared" si="4"/>
        <v>0</v>
      </c>
      <c r="V20" s="358">
        <f t="shared" si="5"/>
        <v>0</v>
      </c>
      <c r="W20" s="289">
        <f t="shared" si="6"/>
        <v>0</v>
      </c>
      <c r="Y20" s="290"/>
      <c r="AA20" s="290"/>
    </row>
    <row r="21" spans="1:27" s="295" customFormat="1">
      <c r="A21" s="463"/>
      <c r="B21" s="291" t="s">
        <v>290</v>
      </c>
      <c r="C21" s="297">
        <f>SUM(C14:C20)</f>
        <v>0</v>
      </c>
      <c r="D21" s="297">
        <f>SUM(D14:D20)</f>
        <v>0</v>
      </c>
      <c r="E21" s="297">
        <f>SUM(E14:E20)</f>
        <v>0</v>
      </c>
      <c r="F21" s="297">
        <f>SUM(F14:F20)</f>
        <v>0</v>
      </c>
      <c r="G21" s="286"/>
      <c r="H21" s="297">
        <f>SUM(H14:H20)</f>
        <v>0</v>
      </c>
      <c r="I21" s="297"/>
      <c r="J21" s="297">
        <f>SUM(J14:J20)</f>
        <v>0</v>
      </c>
      <c r="K21" s="297"/>
      <c r="L21" s="297">
        <f>SUM(L14:L20)</f>
        <v>0</v>
      </c>
      <c r="M21" s="286"/>
      <c r="N21" s="297">
        <f t="shared" ref="N21:W21" si="14">SUM(N14:N20)</f>
        <v>0</v>
      </c>
      <c r="O21" s="297">
        <f t="shared" si="14"/>
        <v>0</v>
      </c>
      <c r="P21" s="297">
        <f t="shared" si="14"/>
        <v>0</v>
      </c>
      <c r="Q21" s="297">
        <f t="shared" si="14"/>
        <v>0</v>
      </c>
      <c r="R21" s="297">
        <f t="shared" si="14"/>
        <v>0</v>
      </c>
      <c r="S21" s="297"/>
      <c r="T21" s="297">
        <f t="shared" si="14"/>
        <v>0</v>
      </c>
      <c r="U21" s="297">
        <f t="shared" si="14"/>
        <v>0</v>
      </c>
      <c r="V21" s="297">
        <f t="shared" si="14"/>
        <v>0</v>
      </c>
      <c r="W21" s="297">
        <f t="shared" si="14"/>
        <v>0</v>
      </c>
      <c r="X21" s="293"/>
      <c r="Y21" s="290"/>
      <c r="Z21" s="293"/>
      <c r="AA21" s="294"/>
    </row>
    <row r="22" spans="1:27" ht="15.6" customHeight="1">
      <c r="A22" s="463" t="s">
        <v>522</v>
      </c>
      <c r="B22" s="285"/>
      <c r="C22" s="286"/>
      <c r="D22" s="286"/>
      <c r="E22" s="286"/>
      <c r="F22" s="287"/>
      <c r="G22" s="286">
        <v>0.3</v>
      </c>
      <c r="H22" s="287">
        <f>F22*G22</f>
        <v>0</v>
      </c>
      <c r="I22" s="286">
        <v>0.2</v>
      </c>
      <c r="J22" s="287">
        <f>F22*I22</f>
        <v>0</v>
      </c>
      <c r="K22" s="286">
        <v>0.7</v>
      </c>
      <c r="L22" s="287">
        <f>(F22+H22+J22)*0.7</f>
        <v>0</v>
      </c>
      <c r="M22" s="286">
        <v>0.5</v>
      </c>
      <c r="N22" s="287">
        <f>(F22+H22+J22)*0.5</f>
        <v>0</v>
      </c>
      <c r="O22" s="287">
        <f>F22+H22+J22+L22+N22</f>
        <v>0</v>
      </c>
      <c r="P22" s="287">
        <f t="shared" si="0"/>
        <v>0</v>
      </c>
      <c r="Q22" s="287">
        <f t="shared" si="1"/>
        <v>0</v>
      </c>
      <c r="R22" s="287">
        <f t="shared" si="2"/>
        <v>0</v>
      </c>
      <c r="S22" s="321">
        <v>0.1</v>
      </c>
      <c r="T22" s="287">
        <f t="shared" si="3"/>
        <v>0</v>
      </c>
      <c r="U22" s="288">
        <f t="shared" si="4"/>
        <v>0</v>
      </c>
      <c r="V22" s="358">
        <f t="shared" si="5"/>
        <v>0</v>
      </c>
      <c r="W22" s="289">
        <f t="shared" si="6"/>
        <v>0</v>
      </c>
      <c r="Y22" s="290"/>
      <c r="AA22" s="290"/>
    </row>
    <row r="23" spans="1:27">
      <c r="A23" s="463"/>
      <c r="B23" s="285"/>
      <c r="C23" s="286"/>
      <c r="D23" s="286"/>
      <c r="E23" s="286"/>
      <c r="F23" s="287"/>
      <c r="G23" s="286">
        <v>0.3</v>
      </c>
      <c r="H23" s="287">
        <f>F23*G23</f>
        <v>0</v>
      </c>
      <c r="I23" s="286">
        <v>0.2</v>
      </c>
      <c r="J23" s="287">
        <f>F23*I23</f>
        <v>0</v>
      </c>
      <c r="K23" s="286">
        <v>0.7</v>
      </c>
      <c r="L23" s="287">
        <f>(F23+H23+J23)*0.7</f>
        <v>0</v>
      </c>
      <c r="M23" s="286">
        <v>0.5</v>
      </c>
      <c r="N23" s="287">
        <f>(F23+H23+J23)*0.5</f>
        <v>0</v>
      </c>
      <c r="O23" s="287">
        <f>F23+H23+J23+L23+N23</f>
        <v>0</v>
      </c>
      <c r="P23" s="287">
        <f t="shared" si="0"/>
        <v>0</v>
      </c>
      <c r="Q23" s="287">
        <f t="shared" si="1"/>
        <v>0</v>
      </c>
      <c r="R23" s="287">
        <f t="shared" si="2"/>
        <v>0</v>
      </c>
      <c r="S23" s="321">
        <v>0.1</v>
      </c>
      <c r="T23" s="287">
        <f t="shared" si="3"/>
        <v>0</v>
      </c>
      <c r="U23" s="288">
        <f t="shared" si="4"/>
        <v>0</v>
      </c>
      <c r="V23" s="358">
        <f t="shared" si="5"/>
        <v>0</v>
      </c>
      <c r="W23" s="289">
        <f t="shared" si="6"/>
        <v>0</v>
      </c>
      <c r="Y23" s="290"/>
      <c r="AA23" s="290"/>
    </row>
    <row r="24" spans="1:27" s="295" customFormat="1">
      <c r="A24" s="463"/>
      <c r="B24" s="291" t="s">
        <v>290</v>
      </c>
      <c r="C24" s="292">
        <f>C22+C23</f>
        <v>0</v>
      </c>
      <c r="D24" s="292">
        <f>D22+D23</f>
        <v>0</v>
      </c>
      <c r="E24" s="292">
        <f>E22+E23</f>
        <v>0</v>
      </c>
      <c r="F24" s="292">
        <f>F22+F23</f>
        <v>0</v>
      </c>
      <c r="G24" s="286"/>
      <c r="H24" s="292">
        <f>H22+H23</f>
        <v>0</v>
      </c>
      <c r="I24" s="292"/>
      <c r="J24" s="292">
        <f t="shared" ref="J24:W24" si="15">J22+J23</f>
        <v>0</v>
      </c>
      <c r="K24" s="292"/>
      <c r="L24" s="292">
        <f t="shared" si="15"/>
        <v>0</v>
      </c>
      <c r="M24" s="286"/>
      <c r="N24" s="292">
        <f t="shared" si="15"/>
        <v>0</v>
      </c>
      <c r="O24" s="292">
        <f t="shared" si="15"/>
        <v>0</v>
      </c>
      <c r="P24" s="292">
        <f t="shared" si="15"/>
        <v>0</v>
      </c>
      <c r="Q24" s="292">
        <f t="shared" si="15"/>
        <v>0</v>
      </c>
      <c r="R24" s="292">
        <f t="shared" si="15"/>
        <v>0</v>
      </c>
      <c r="S24" s="292"/>
      <c r="T24" s="292">
        <f t="shared" si="15"/>
        <v>0</v>
      </c>
      <c r="U24" s="292">
        <f t="shared" si="15"/>
        <v>0</v>
      </c>
      <c r="V24" s="292">
        <f t="shared" si="15"/>
        <v>0</v>
      </c>
      <c r="W24" s="292">
        <f t="shared" si="15"/>
        <v>0</v>
      </c>
      <c r="X24" s="293"/>
      <c r="Y24" s="290"/>
      <c r="Z24" s="293"/>
      <c r="AA24" s="294"/>
    </row>
    <row r="25" spans="1:27" ht="17.25" customHeight="1">
      <c r="A25" s="463" t="s">
        <v>523</v>
      </c>
      <c r="B25" s="298"/>
      <c r="C25" s="299"/>
      <c r="D25" s="299"/>
      <c r="E25" s="286"/>
      <c r="F25" s="300"/>
      <c r="G25" s="321">
        <v>0.3</v>
      </c>
      <c r="H25" s="287">
        <f t="shared" ref="H25:H35" si="16">F25*G25</f>
        <v>0</v>
      </c>
      <c r="I25" s="286">
        <v>0.2</v>
      </c>
      <c r="J25" s="287">
        <f t="shared" ref="J25:J35" si="17">F25*I25</f>
        <v>0</v>
      </c>
      <c r="K25" s="286">
        <v>0.7</v>
      </c>
      <c r="L25" s="287">
        <f t="shared" ref="L25:L35" si="18">(F25+H25+J25)*0.7</f>
        <v>0</v>
      </c>
      <c r="M25" s="286">
        <v>0.5</v>
      </c>
      <c r="N25" s="287">
        <f t="shared" ref="N25:N35" si="19">(F25+H25+J25)*0.5</f>
        <v>0</v>
      </c>
      <c r="O25" s="287">
        <f t="shared" ref="O25:O35" si="20">F25+H25+J25+L25+N25</f>
        <v>0</v>
      </c>
      <c r="P25" s="287">
        <f t="shared" si="0"/>
        <v>0</v>
      </c>
      <c r="Q25" s="287">
        <f t="shared" si="1"/>
        <v>0</v>
      </c>
      <c r="R25" s="287">
        <f t="shared" si="2"/>
        <v>0</v>
      </c>
      <c r="S25" s="321">
        <v>0.1</v>
      </c>
      <c r="T25" s="287">
        <f t="shared" si="3"/>
        <v>0</v>
      </c>
      <c r="U25" s="288">
        <f t="shared" si="4"/>
        <v>0</v>
      </c>
      <c r="V25" s="358">
        <f t="shared" si="5"/>
        <v>0</v>
      </c>
      <c r="W25" s="289">
        <f t="shared" si="6"/>
        <v>0</v>
      </c>
      <c r="Y25" s="290"/>
      <c r="AA25" s="290"/>
    </row>
    <row r="26" spans="1:27">
      <c r="A26" s="463"/>
      <c r="B26" s="298"/>
      <c r="C26" s="299"/>
      <c r="D26" s="299"/>
      <c r="E26" s="286"/>
      <c r="F26" s="300"/>
      <c r="G26" s="286">
        <v>0.3</v>
      </c>
      <c r="H26" s="287">
        <f t="shared" si="16"/>
        <v>0</v>
      </c>
      <c r="I26" s="286">
        <v>0.2</v>
      </c>
      <c r="J26" s="287">
        <f t="shared" si="17"/>
        <v>0</v>
      </c>
      <c r="K26" s="286">
        <v>0.7</v>
      </c>
      <c r="L26" s="287">
        <f t="shared" si="18"/>
        <v>0</v>
      </c>
      <c r="M26" s="286">
        <v>0.5</v>
      </c>
      <c r="N26" s="287">
        <f t="shared" si="19"/>
        <v>0</v>
      </c>
      <c r="O26" s="287">
        <f t="shared" si="20"/>
        <v>0</v>
      </c>
      <c r="P26" s="287">
        <f t="shared" si="0"/>
        <v>0</v>
      </c>
      <c r="Q26" s="287">
        <f t="shared" si="1"/>
        <v>0</v>
      </c>
      <c r="R26" s="287">
        <f t="shared" si="2"/>
        <v>0</v>
      </c>
      <c r="S26" s="321">
        <v>0.1</v>
      </c>
      <c r="T26" s="287">
        <f t="shared" si="3"/>
        <v>0</v>
      </c>
      <c r="U26" s="288">
        <f t="shared" si="4"/>
        <v>0</v>
      </c>
      <c r="V26" s="358">
        <f t="shared" si="5"/>
        <v>0</v>
      </c>
      <c r="W26" s="289">
        <f t="shared" si="6"/>
        <v>0</v>
      </c>
      <c r="Y26" s="290"/>
      <c r="AA26" s="290"/>
    </row>
    <row r="27" spans="1:27">
      <c r="A27" s="463"/>
      <c r="B27" s="298"/>
      <c r="C27" s="299"/>
      <c r="D27" s="299"/>
      <c r="E27" s="286"/>
      <c r="F27" s="300"/>
      <c r="G27" s="286">
        <v>0.3</v>
      </c>
      <c r="H27" s="287">
        <f t="shared" si="16"/>
        <v>0</v>
      </c>
      <c r="I27" s="286">
        <v>0.2</v>
      </c>
      <c r="J27" s="287">
        <f t="shared" si="17"/>
        <v>0</v>
      </c>
      <c r="K27" s="286">
        <v>0.7</v>
      </c>
      <c r="L27" s="287">
        <f t="shared" si="18"/>
        <v>0</v>
      </c>
      <c r="M27" s="286">
        <v>0.5</v>
      </c>
      <c r="N27" s="287">
        <f t="shared" si="19"/>
        <v>0</v>
      </c>
      <c r="O27" s="287">
        <f t="shared" si="20"/>
        <v>0</v>
      </c>
      <c r="P27" s="287">
        <f t="shared" si="0"/>
        <v>0</v>
      </c>
      <c r="Q27" s="287">
        <f t="shared" si="1"/>
        <v>0</v>
      </c>
      <c r="R27" s="287">
        <f t="shared" si="2"/>
        <v>0</v>
      </c>
      <c r="S27" s="321">
        <v>0.1</v>
      </c>
      <c r="T27" s="287">
        <f t="shared" si="3"/>
        <v>0</v>
      </c>
      <c r="U27" s="288">
        <f t="shared" si="4"/>
        <v>0</v>
      </c>
      <c r="V27" s="358">
        <f t="shared" si="5"/>
        <v>0</v>
      </c>
      <c r="W27" s="289">
        <f t="shared" si="6"/>
        <v>0</v>
      </c>
      <c r="Y27" s="290"/>
      <c r="AA27" s="290"/>
    </row>
    <row r="28" spans="1:27">
      <c r="A28" s="463"/>
      <c r="B28" s="298"/>
      <c r="C28" s="299"/>
      <c r="D28" s="299"/>
      <c r="E28" s="286"/>
      <c r="F28" s="300"/>
      <c r="G28" s="286">
        <v>0.3</v>
      </c>
      <c r="H28" s="287">
        <f t="shared" si="16"/>
        <v>0</v>
      </c>
      <c r="I28" s="286">
        <v>0.2</v>
      </c>
      <c r="J28" s="287">
        <f t="shared" si="17"/>
        <v>0</v>
      </c>
      <c r="K28" s="286">
        <v>0.7</v>
      </c>
      <c r="L28" s="287">
        <f t="shared" si="18"/>
        <v>0</v>
      </c>
      <c r="M28" s="286">
        <v>0.5</v>
      </c>
      <c r="N28" s="287">
        <f t="shared" si="19"/>
        <v>0</v>
      </c>
      <c r="O28" s="287">
        <f t="shared" si="20"/>
        <v>0</v>
      </c>
      <c r="P28" s="287">
        <f t="shared" si="0"/>
        <v>0</v>
      </c>
      <c r="Q28" s="287">
        <f t="shared" si="1"/>
        <v>0</v>
      </c>
      <c r="R28" s="287">
        <f t="shared" si="2"/>
        <v>0</v>
      </c>
      <c r="S28" s="321">
        <v>0.1</v>
      </c>
      <c r="T28" s="287">
        <f t="shared" si="3"/>
        <v>0</v>
      </c>
      <c r="U28" s="288">
        <f t="shared" si="4"/>
        <v>0</v>
      </c>
      <c r="V28" s="358">
        <f t="shared" si="5"/>
        <v>0</v>
      </c>
      <c r="W28" s="289">
        <f t="shared" si="6"/>
        <v>0</v>
      </c>
      <c r="Y28" s="290"/>
      <c r="AA28" s="290"/>
    </row>
    <row r="29" spans="1:27" ht="18.75" customHeight="1">
      <c r="A29" s="463"/>
      <c r="B29" s="298"/>
      <c r="C29" s="299"/>
      <c r="D29" s="299"/>
      <c r="E29" s="286"/>
      <c r="F29" s="300"/>
      <c r="G29" s="286">
        <v>0.3</v>
      </c>
      <c r="H29" s="287">
        <f t="shared" si="16"/>
        <v>0</v>
      </c>
      <c r="I29" s="286">
        <v>0.2</v>
      </c>
      <c r="J29" s="287">
        <f t="shared" si="17"/>
        <v>0</v>
      </c>
      <c r="K29" s="286">
        <v>0.7</v>
      </c>
      <c r="L29" s="287">
        <f t="shared" si="18"/>
        <v>0</v>
      </c>
      <c r="M29" s="286">
        <v>0.5</v>
      </c>
      <c r="N29" s="287">
        <f t="shared" si="19"/>
        <v>0</v>
      </c>
      <c r="O29" s="287">
        <f t="shared" si="20"/>
        <v>0</v>
      </c>
      <c r="P29" s="287">
        <f t="shared" si="0"/>
        <v>0</v>
      </c>
      <c r="Q29" s="287">
        <f t="shared" si="1"/>
        <v>0</v>
      </c>
      <c r="R29" s="287">
        <f t="shared" si="2"/>
        <v>0</v>
      </c>
      <c r="S29" s="321">
        <v>0.1</v>
      </c>
      <c r="T29" s="287">
        <f t="shared" si="3"/>
        <v>0</v>
      </c>
      <c r="U29" s="288">
        <f t="shared" si="4"/>
        <v>0</v>
      </c>
      <c r="V29" s="358">
        <f t="shared" si="5"/>
        <v>0</v>
      </c>
      <c r="W29" s="289">
        <f t="shared" si="6"/>
        <v>0</v>
      </c>
      <c r="Y29" s="290"/>
      <c r="AA29" s="290"/>
    </row>
    <row r="30" spans="1:27">
      <c r="A30" s="463"/>
      <c r="B30" s="298"/>
      <c r="C30" s="299"/>
      <c r="D30" s="299"/>
      <c r="E30" s="286"/>
      <c r="F30" s="300"/>
      <c r="G30" s="286">
        <v>0.3</v>
      </c>
      <c r="H30" s="287">
        <f t="shared" si="16"/>
        <v>0</v>
      </c>
      <c r="I30" s="286">
        <v>0.2</v>
      </c>
      <c r="J30" s="287">
        <f t="shared" si="17"/>
        <v>0</v>
      </c>
      <c r="K30" s="286">
        <v>0.7</v>
      </c>
      <c r="L30" s="287">
        <f t="shared" si="18"/>
        <v>0</v>
      </c>
      <c r="M30" s="286">
        <v>0.5</v>
      </c>
      <c r="N30" s="287">
        <f t="shared" si="19"/>
        <v>0</v>
      </c>
      <c r="O30" s="287">
        <f t="shared" si="20"/>
        <v>0</v>
      </c>
      <c r="P30" s="287">
        <f t="shared" si="0"/>
        <v>0</v>
      </c>
      <c r="Q30" s="287">
        <f t="shared" si="1"/>
        <v>0</v>
      </c>
      <c r="R30" s="287">
        <f t="shared" si="2"/>
        <v>0</v>
      </c>
      <c r="S30" s="321">
        <v>0.1</v>
      </c>
      <c r="T30" s="287">
        <f t="shared" si="3"/>
        <v>0</v>
      </c>
      <c r="U30" s="288">
        <f t="shared" si="4"/>
        <v>0</v>
      </c>
      <c r="V30" s="358">
        <f t="shared" si="5"/>
        <v>0</v>
      </c>
      <c r="W30" s="289">
        <f t="shared" si="6"/>
        <v>0</v>
      </c>
      <c r="Y30" s="290"/>
      <c r="AA30" s="290"/>
    </row>
    <row r="31" spans="1:27">
      <c r="A31" s="463"/>
      <c r="B31" s="298"/>
      <c r="C31" s="299"/>
      <c r="D31" s="299"/>
      <c r="E31" s="286"/>
      <c r="F31" s="300"/>
      <c r="G31" s="286">
        <v>0.3</v>
      </c>
      <c r="H31" s="287">
        <f t="shared" si="16"/>
        <v>0</v>
      </c>
      <c r="I31" s="286">
        <v>0.2</v>
      </c>
      <c r="J31" s="287">
        <f t="shared" si="17"/>
        <v>0</v>
      </c>
      <c r="K31" s="286">
        <v>0.7</v>
      </c>
      <c r="L31" s="287">
        <f t="shared" si="18"/>
        <v>0</v>
      </c>
      <c r="M31" s="286">
        <v>0.5</v>
      </c>
      <c r="N31" s="287">
        <f t="shared" si="19"/>
        <v>0</v>
      </c>
      <c r="O31" s="287">
        <f t="shared" si="20"/>
        <v>0</v>
      </c>
      <c r="P31" s="287">
        <f t="shared" si="0"/>
        <v>0</v>
      </c>
      <c r="Q31" s="287">
        <f t="shared" si="1"/>
        <v>0</v>
      </c>
      <c r="R31" s="287">
        <f t="shared" si="2"/>
        <v>0</v>
      </c>
      <c r="S31" s="321">
        <v>0.1</v>
      </c>
      <c r="T31" s="287">
        <f t="shared" si="3"/>
        <v>0</v>
      </c>
      <c r="U31" s="288">
        <f t="shared" si="4"/>
        <v>0</v>
      </c>
      <c r="V31" s="358">
        <f t="shared" si="5"/>
        <v>0</v>
      </c>
      <c r="W31" s="289">
        <f t="shared" si="6"/>
        <v>0</v>
      </c>
      <c r="Y31" s="290"/>
      <c r="AA31" s="290"/>
    </row>
    <row r="32" spans="1:27">
      <c r="A32" s="463"/>
      <c r="B32" s="298"/>
      <c r="C32" s="299"/>
      <c r="D32" s="299"/>
      <c r="E32" s="286"/>
      <c r="F32" s="300"/>
      <c r="G32" s="286">
        <v>0.3</v>
      </c>
      <c r="H32" s="287">
        <f t="shared" si="16"/>
        <v>0</v>
      </c>
      <c r="I32" s="286">
        <v>0.2</v>
      </c>
      <c r="J32" s="287">
        <f t="shared" si="17"/>
        <v>0</v>
      </c>
      <c r="K32" s="286">
        <v>0.7</v>
      </c>
      <c r="L32" s="287">
        <f t="shared" si="18"/>
        <v>0</v>
      </c>
      <c r="M32" s="286">
        <v>0.5</v>
      </c>
      <c r="N32" s="287">
        <f t="shared" si="19"/>
        <v>0</v>
      </c>
      <c r="O32" s="287">
        <f t="shared" si="20"/>
        <v>0</v>
      </c>
      <c r="P32" s="287">
        <f t="shared" si="0"/>
        <v>0</v>
      </c>
      <c r="Q32" s="287">
        <f t="shared" si="1"/>
        <v>0</v>
      </c>
      <c r="R32" s="287">
        <f t="shared" si="2"/>
        <v>0</v>
      </c>
      <c r="S32" s="321">
        <v>0.1</v>
      </c>
      <c r="T32" s="287">
        <f t="shared" si="3"/>
        <v>0</v>
      </c>
      <c r="U32" s="288">
        <f t="shared" si="4"/>
        <v>0</v>
      </c>
      <c r="V32" s="358">
        <f t="shared" si="5"/>
        <v>0</v>
      </c>
      <c r="W32" s="289">
        <f t="shared" si="6"/>
        <v>0</v>
      </c>
      <c r="Y32" s="290"/>
      <c r="AA32" s="290"/>
    </row>
    <row r="33" spans="1:27" ht="19.5" customHeight="1">
      <c r="A33" s="463"/>
      <c r="B33" s="298"/>
      <c r="C33" s="299"/>
      <c r="D33" s="299"/>
      <c r="E33" s="286"/>
      <c r="F33" s="300"/>
      <c r="G33" s="286">
        <v>0.3</v>
      </c>
      <c r="H33" s="287">
        <f t="shared" si="16"/>
        <v>0</v>
      </c>
      <c r="I33" s="286">
        <v>0.2</v>
      </c>
      <c r="J33" s="287">
        <f t="shared" si="17"/>
        <v>0</v>
      </c>
      <c r="K33" s="286">
        <v>0.7</v>
      </c>
      <c r="L33" s="287">
        <f t="shared" si="18"/>
        <v>0</v>
      </c>
      <c r="M33" s="286">
        <v>0.5</v>
      </c>
      <c r="N33" s="287">
        <f t="shared" si="19"/>
        <v>0</v>
      </c>
      <c r="O33" s="287">
        <f t="shared" si="20"/>
        <v>0</v>
      </c>
      <c r="P33" s="287">
        <f t="shared" si="0"/>
        <v>0</v>
      </c>
      <c r="Q33" s="287">
        <f t="shared" si="1"/>
        <v>0</v>
      </c>
      <c r="R33" s="287">
        <f t="shared" si="2"/>
        <v>0</v>
      </c>
      <c r="S33" s="321">
        <v>0.1</v>
      </c>
      <c r="T33" s="287">
        <f t="shared" si="3"/>
        <v>0</v>
      </c>
      <c r="U33" s="288">
        <f t="shared" si="4"/>
        <v>0</v>
      </c>
      <c r="V33" s="358">
        <f t="shared" si="5"/>
        <v>0</v>
      </c>
      <c r="W33" s="289">
        <f t="shared" si="6"/>
        <v>0</v>
      </c>
      <c r="Y33" s="290"/>
      <c r="AA33" s="290"/>
    </row>
    <row r="34" spans="1:27">
      <c r="A34" s="463"/>
      <c r="B34" s="301"/>
      <c r="C34" s="299"/>
      <c r="D34" s="299"/>
      <c r="E34" s="286"/>
      <c r="F34" s="300"/>
      <c r="G34" s="286">
        <v>0.3</v>
      </c>
      <c r="H34" s="287">
        <f t="shared" si="16"/>
        <v>0</v>
      </c>
      <c r="I34" s="286">
        <v>0.2</v>
      </c>
      <c r="J34" s="287">
        <f t="shared" si="17"/>
        <v>0</v>
      </c>
      <c r="K34" s="286">
        <v>0.7</v>
      </c>
      <c r="L34" s="287">
        <f t="shared" si="18"/>
        <v>0</v>
      </c>
      <c r="M34" s="286">
        <v>0.5</v>
      </c>
      <c r="N34" s="287">
        <f t="shared" si="19"/>
        <v>0</v>
      </c>
      <c r="O34" s="287">
        <f t="shared" si="20"/>
        <v>0</v>
      </c>
      <c r="P34" s="287">
        <f t="shared" si="0"/>
        <v>0</v>
      </c>
      <c r="Q34" s="287">
        <f t="shared" si="1"/>
        <v>0</v>
      </c>
      <c r="R34" s="287">
        <f t="shared" si="2"/>
        <v>0</v>
      </c>
      <c r="S34" s="321">
        <v>0.1</v>
      </c>
      <c r="T34" s="287">
        <f t="shared" si="3"/>
        <v>0</v>
      </c>
      <c r="U34" s="288">
        <f t="shared" si="4"/>
        <v>0</v>
      </c>
      <c r="V34" s="358">
        <f t="shared" si="5"/>
        <v>0</v>
      </c>
      <c r="W34" s="289">
        <f t="shared" si="6"/>
        <v>0</v>
      </c>
      <c r="Y34" s="290"/>
      <c r="AA34" s="290"/>
    </row>
    <row r="35" spans="1:27">
      <c r="A35" s="463"/>
      <c r="B35" s="302"/>
      <c r="C35" s="303"/>
      <c r="D35" s="303"/>
      <c r="E35" s="286"/>
      <c r="F35" s="300"/>
      <c r="G35" s="286">
        <v>0.3</v>
      </c>
      <c r="H35" s="287">
        <f t="shared" si="16"/>
        <v>0</v>
      </c>
      <c r="I35" s="286">
        <v>0.2</v>
      </c>
      <c r="J35" s="287">
        <f t="shared" si="17"/>
        <v>0</v>
      </c>
      <c r="K35" s="286">
        <v>0.7</v>
      </c>
      <c r="L35" s="287">
        <f t="shared" si="18"/>
        <v>0</v>
      </c>
      <c r="M35" s="286">
        <v>0.5</v>
      </c>
      <c r="N35" s="287">
        <f t="shared" si="19"/>
        <v>0</v>
      </c>
      <c r="O35" s="287">
        <f t="shared" si="20"/>
        <v>0</v>
      </c>
      <c r="P35" s="287">
        <f t="shared" si="0"/>
        <v>0</v>
      </c>
      <c r="Q35" s="287">
        <f t="shared" si="1"/>
        <v>0</v>
      </c>
      <c r="R35" s="287">
        <f t="shared" si="2"/>
        <v>0</v>
      </c>
      <c r="S35" s="321">
        <v>0.1</v>
      </c>
      <c r="T35" s="287">
        <f t="shared" si="3"/>
        <v>0</v>
      </c>
      <c r="U35" s="288">
        <f t="shared" si="4"/>
        <v>0</v>
      </c>
      <c r="V35" s="358">
        <f t="shared" si="5"/>
        <v>0</v>
      </c>
      <c r="W35" s="289">
        <f t="shared" si="6"/>
        <v>0</v>
      </c>
      <c r="Y35" s="290"/>
      <c r="AA35" s="290"/>
    </row>
    <row r="36" spans="1:27" s="295" customFormat="1">
      <c r="A36" s="463"/>
      <c r="B36" s="291" t="s">
        <v>290</v>
      </c>
      <c r="C36" s="292">
        <f>SUM(C25:C35)</f>
        <v>0</v>
      </c>
      <c r="D36" s="292">
        <f>SUM(D25:D35)</f>
        <v>0</v>
      </c>
      <c r="E36" s="292">
        <f>SUM(E25:E35)</f>
        <v>0</v>
      </c>
      <c r="F36" s="292">
        <f>SUM(F25:F35)</f>
        <v>0</v>
      </c>
      <c r="G36" s="292"/>
      <c r="H36" s="292">
        <f>SUM(H25:H35)</f>
        <v>0</v>
      </c>
      <c r="I36" s="292"/>
      <c r="J36" s="292">
        <f>SUM(J25:J35)</f>
        <v>0</v>
      </c>
      <c r="K36" s="292"/>
      <c r="L36" s="292">
        <f>SUM(L25:L35)</f>
        <v>0</v>
      </c>
      <c r="M36" s="292"/>
      <c r="N36" s="292">
        <f t="shared" ref="N36" si="21">SUM(N25:N35)</f>
        <v>0</v>
      </c>
      <c r="O36" s="292">
        <f>SUM(O25:O35)</f>
        <v>0</v>
      </c>
      <c r="P36" s="292">
        <f t="shared" ref="P36:W36" si="22">SUM(P25:P35)</f>
        <v>0</v>
      </c>
      <c r="Q36" s="292">
        <f t="shared" si="22"/>
        <v>0</v>
      </c>
      <c r="R36" s="292">
        <f t="shared" si="22"/>
        <v>0</v>
      </c>
      <c r="S36" s="292"/>
      <c r="T36" s="292">
        <f t="shared" si="22"/>
        <v>0</v>
      </c>
      <c r="U36" s="292">
        <f t="shared" si="22"/>
        <v>0</v>
      </c>
      <c r="V36" s="292">
        <f t="shared" si="22"/>
        <v>0</v>
      </c>
      <c r="W36" s="292">
        <f t="shared" si="22"/>
        <v>0</v>
      </c>
      <c r="X36" s="293"/>
      <c r="Y36" s="290"/>
      <c r="Z36" s="293"/>
      <c r="AA36" s="294"/>
    </row>
    <row r="37" spans="1:27" s="295" customFormat="1" ht="24.75" customHeight="1">
      <c r="A37" s="478" t="s">
        <v>555</v>
      </c>
      <c r="B37" s="479"/>
      <c r="C37" s="292">
        <f>C8+C13+C21+C24+C36</f>
        <v>0</v>
      </c>
      <c r="D37" s="292">
        <f>D8+D13+D21+D24+D36</f>
        <v>0</v>
      </c>
      <c r="E37" s="292">
        <f>E8+E13+E21+E24+E36</f>
        <v>0</v>
      </c>
      <c r="F37" s="292">
        <f>F8+F13+F21+F24+F36</f>
        <v>0</v>
      </c>
      <c r="G37" s="292"/>
      <c r="H37" s="292">
        <f>H8+H13+H21+H24+H36</f>
        <v>0</v>
      </c>
      <c r="I37" s="292"/>
      <c r="J37" s="292">
        <f>J8+J13+J21+J24+J36</f>
        <v>0</v>
      </c>
      <c r="K37" s="292"/>
      <c r="L37" s="292">
        <f>L8+L13+L21+L24+L36</f>
        <v>0</v>
      </c>
      <c r="M37" s="292"/>
      <c r="N37" s="292">
        <f t="shared" ref="N37" si="23">N8+N13+N21+N24+N36</f>
        <v>0</v>
      </c>
      <c r="O37" s="292">
        <f>O8+O13+O21+O24+O36</f>
        <v>0</v>
      </c>
      <c r="P37" s="292">
        <f t="shared" ref="P37:W37" si="24">P8+P13+P21+P24+P36</f>
        <v>0</v>
      </c>
      <c r="Q37" s="292">
        <f t="shared" si="24"/>
        <v>0</v>
      </c>
      <c r="R37" s="292">
        <f t="shared" si="24"/>
        <v>0</v>
      </c>
      <c r="S37" s="292"/>
      <c r="T37" s="292">
        <f t="shared" si="24"/>
        <v>0</v>
      </c>
      <c r="U37" s="292">
        <f t="shared" si="24"/>
        <v>0</v>
      </c>
      <c r="V37" s="292">
        <f t="shared" si="24"/>
        <v>0</v>
      </c>
      <c r="W37" s="292">
        <f t="shared" si="24"/>
        <v>0</v>
      </c>
      <c r="X37" s="293"/>
      <c r="Y37" s="290"/>
      <c r="Z37" s="293"/>
      <c r="AA37" s="294"/>
    </row>
    <row r="38" spans="1:27">
      <c r="B38" s="304"/>
      <c r="U38" s="485"/>
      <c r="V38" s="486"/>
      <c r="W38" s="305"/>
    </row>
    <row r="39" spans="1:27">
      <c r="B39" s="304"/>
      <c r="F39" s="306"/>
      <c r="G39" s="306"/>
      <c r="H39" s="306"/>
      <c r="U39" s="305"/>
      <c r="V39" s="307"/>
      <c r="W39" s="305"/>
    </row>
    <row r="40" spans="1:27" s="40" customFormat="1" ht="15.75" customHeight="1">
      <c r="A40" s="370"/>
      <c r="B40" s="370"/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U40" s="308"/>
      <c r="W40" s="308"/>
    </row>
    <row r="41" spans="1:27">
      <c r="A41" s="309"/>
      <c r="B41" s="304"/>
      <c r="W41" s="306"/>
    </row>
    <row r="42" spans="1:27">
      <c r="A42" s="310"/>
      <c r="B42" s="304"/>
      <c r="U42" s="306"/>
      <c r="V42" s="311"/>
      <c r="W42" s="306"/>
    </row>
    <row r="43" spans="1:27">
      <c r="A43" s="310"/>
      <c r="B43" s="304"/>
      <c r="O43" s="306"/>
      <c r="P43" s="306"/>
      <c r="Q43" s="306"/>
      <c r="R43" s="306"/>
      <c r="V43" s="311"/>
    </row>
    <row r="44" spans="1:27">
      <c r="B44" s="304"/>
      <c r="W44" s="306"/>
    </row>
    <row r="45" spans="1:27">
      <c r="B45" s="304"/>
    </row>
    <row r="46" spans="1:27">
      <c r="B46" s="304"/>
    </row>
    <row r="47" spans="1:27">
      <c r="B47" s="304"/>
    </row>
    <row r="48" spans="1:27">
      <c r="B48" s="304"/>
    </row>
    <row r="49" spans="2:2">
      <c r="B49" s="304"/>
    </row>
    <row r="50" spans="2:2">
      <c r="B50" s="304"/>
    </row>
    <row r="51" spans="2:2">
      <c r="B51" s="304"/>
    </row>
    <row r="52" spans="2:2">
      <c r="B52" s="304"/>
    </row>
    <row r="53" spans="2:2">
      <c r="B53" s="304"/>
    </row>
    <row r="54" spans="2:2">
      <c r="B54" s="304"/>
    </row>
    <row r="55" spans="2:2">
      <c r="B55" s="304"/>
    </row>
    <row r="56" spans="2:2">
      <c r="B56" s="304"/>
    </row>
    <row r="57" spans="2:2">
      <c r="B57" s="304"/>
    </row>
    <row r="58" spans="2:2">
      <c r="B58" s="304"/>
    </row>
    <row r="59" spans="2:2">
      <c r="B59" s="304"/>
    </row>
    <row r="60" spans="2:2">
      <c r="B60" s="304"/>
    </row>
    <row r="61" spans="2:2">
      <c r="B61" s="304"/>
    </row>
    <row r="62" spans="2:2">
      <c r="B62" s="304"/>
    </row>
    <row r="63" spans="2:2">
      <c r="B63" s="304"/>
    </row>
    <row r="64" spans="2:2">
      <c r="B64" s="304"/>
    </row>
    <row r="65" spans="2:2">
      <c r="B65" s="304"/>
    </row>
    <row r="66" spans="2:2">
      <c r="B66" s="304"/>
    </row>
    <row r="67" spans="2:2">
      <c r="B67" s="304"/>
    </row>
    <row r="68" spans="2:2">
      <c r="B68" s="304"/>
    </row>
    <row r="69" spans="2:2">
      <c r="B69" s="304"/>
    </row>
    <row r="70" spans="2:2">
      <c r="B70" s="304"/>
    </row>
    <row r="71" spans="2:2">
      <c r="B71" s="304"/>
    </row>
    <row r="72" spans="2:2">
      <c r="B72" s="304"/>
    </row>
    <row r="73" spans="2:2">
      <c r="B73" s="304"/>
    </row>
    <row r="74" spans="2:2">
      <c r="B74" s="304"/>
    </row>
    <row r="75" spans="2:2">
      <c r="B75" s="304"/>
    </row>
    <row r="76" spans="2:2">
      <c r="B76" s="304"/>
    </row>
    <row r="77" spans="2:2">
      <c r="B77" s="304"/>
    </row>
    <row r="78" spans="2:2">
      <c r="B78" s="304"/>
    </row>
    <row r="79" spans="2:2">
      <c r="B79" s="304"/>
    </row>
    <row r="80" spans="2:2">
      <c r="B80" s="304"/>
    </row>
    <row r="81" spans="2:2">
      <c r="B81" s="304"/>
    </row>
    <row r="82" spans="2:2">
      <c r="B82" s="304"/>
    </row>
    <row r="83" spans="2:2">
      <c r="B83" s="304"/>
    </row>
    <row r="84" spans="2:2">
      <c r="B84" s="304"/>
    </row>
    <row r="85" spans="2:2">
      <c r="B85" s="304"/>
    </row>
    <row r="86" spans="2:2">
      <c r="B86" s="304"/>
    </row>
    <row r="87" spans="2:2">
      <c r="B87" s="304"/>
    </row>
    <row r="88" spans="2:2">
      <c r="B88" s="304"/>
    </row>
    <row r="89" spans="2:2">
      <c r="B89" s="304"/>
    </row>
    <row r="90" spans="2:2">
      <c r="B90" s="304"/>
    </row>
    <row r="91" spans="2:2">
      <c r="B91" s="304"/>
    </row>
    <row r="92" spans="2:2">
      <c r="B92" s="304"/>
    </row>
    <row r="93" spans="2:2">
      <c r="B93" s="304"/>
    </row>
    <row r="94" spans="2:2">
      <c r="B94" s="304"/>
    </row>
    <row r="95" spans="2:2">
      <c r="B95" s="304"/>
    </row>
    <row r="96" spans="2:2">
      <c r="B96" s="304"/>
    </row>
    <row r="97" spans="2:2">
      <c r="B97" s="304"/>
    </row>
    <row r="98" spans="2:2">
      <c r="B98" s="304"/>
    </row>
    <row r="99" spans="2:2">
      <c r="B99" s="304"/>
    </row>
    <row r="100" spans="2:2">
      <c r="B100" s="304"/>
    </row>
    <row r="101" spans="2:2">
      <c r="B101" s="304"/>
    </row>
    <row r="102" spans="2:2">
      <c r="B102" s="304"/>
    </row>
    <row r="103" spans="2:2">
      <c r="B103" s="304"/>
    </row>
    <row r="104" spans="2:2">
      <c r="B104" s="304"/>
    </row>
    <row r="105" spans="2:2">
      <c r="B105" s="304"/>
    </row>
    <row r="106" spans="2:2">
      <c r="B106" s="304"/>
    </row>
    <row r="107" spans="2:2">
      <c r="B107" s="304"/>
    </row>
    <row r="108" spans="2:2">
      <c r="B108" s="304"/>
    </row>
    <row r="109" spans="2:2">
      <c r="B109" s="304"/>
    </row>
    <row r="110" spans="2:2">
      <c r="B110" s="304"/>
    </row>
    <row r="111" spans="2:2">
      <c r="B111" s="304"/>
    </row>
    <row r="112" spans="2:2">
      <c r="B112" s="304"/>
    </row>
    <row r="113" spans="2:2">
      <c r="B113" s="304"/>
    </row>
    <row r="114" spans="2:2">
      <c r="B114" s="304"/>
    </row>
    <row r="115" spans="2:2">
      <c r="B115" s="304"/>
    </row>
    <row r="116" spans="2:2">
      <c r="B116" s="304"/>
    </row>
    <row r="117" spans="2:2">
      <c r="B117" s="304"/>
    </row>
    <row r="118" spans="2:2">
      <c r="B118" s="304"/>
    </row>
    <row r="119" spans="2:2">
      <c r="B119" s="304"/>
    </row>
    <row r="120" spans="2:2">
      <c r="B120" s="304"/>
    </row>
    <row r="121" spans="2:2">
      <c r="B121" s="304"/>
    </row>
    <row r="122" spans="2:2">
      <c r="B122" s="304"/>
    </row>
    <row r="123" spans="2:2">
      <c r="B123" s="304"/>
    </row>
    <row r="124" spans="2:2">
      <c r="B124" s="304"/>
    </row>
    <row r="125" spans="2:2">
      <c r="B125" s="304"/>
    </row>
    <row r="126" spans="2:2">
      <c r="B126" s="304"/>
    </row>
    <row r="127" spans="2:2">
      <c r="B127" s="304"/>
    </row>
    <row r="128" spans="2:2">
      <c r="B128" s="304"/>
    </row>
    <row r="129" spans="2:2">
      <c r="B129" s="304"/>
    </row>
    <row r="130" spans="2:2">
      <c r="B130" s="304"/>
    </row>
    <row r="131" spans="2:2">
      <c r="B131" s="304"/>
    </row>
    <row r="132" spans="2:2">
      <c r="B132" s="304"/>
    </row>
    <row r="133" spans="2:2">
      <c r="B133" s="304"/>
    </row>
    <row r="134" spans="2:2">
      <c r="B134" s="304"/>
    </row>
    <row r="135" spans="2:2">
      <c r="B135" s="304"/>
    </row>
    <row r="136" spans="2:2">
      <c r="B136" s="304"/>
    </row>
    <row r="137" spans="2:2">
      <c r="B137" s="304"/>
    </row>
    <row r="138" spans="2:2">
      <c r="B138" s="304"/>
    </row>
    <row r="139" spans="2:2">
      <c r="B139" s="304"/>
    </row>
    <row r="140" spans="2:2">
      <c r="B140" s="304"/>
    </row>
    <row r="141" spans="2:2">
      <c r="B141" s="304"/>
    </row>
    <row r="142" spans="2:2">
      <c r="B142" s="304"/>
    </row>
    <row r="143" spans="2:2">
      <c r="B143" s="304"/>
    </row>
    <row r="144" spans="2:2">
      <c r="B144" s="304"/>
    </row>
    <row r="145" spans="2:2">
      <c r="B145" s="304"/>
    </row>
    <row r="146" spans="2:2">
      <c r="B146" s="304"/>
    </row>
    <row r="147" spans="2:2">
      <c r="B147" s="304"/>
    </row>
    <row r="148" spans="2:2">
      <c r="B148" s="304"/>
    </row>
    <row r="149" spans="2:2">
      <c r="B149" s="304"/>
    </row>
    <row r="150" spans="2:2">
      <c r="B150" s="304"/>
    </row>
    <row r="151" spans="2:2">
      <c r="B151" s="304"/>
    </row>
    <row r="152" spans="2:2">
      <c r="B152" s="304"/>
    </row>
    <row r="153" spans="2:2">
      <c r="B153" s="304"/>
    </row>
    <row r="154" spans="2:2">
      <c r="B154" s="304"/>
    </row>
    <row r="155" spans="2:2">
      <c r="B155" s="304"/>
    </row>
    <row r="156" spans="2:2">
      <c r="B156" s="304"/>
    </row>
    <row r="157" spans="2:2">
      <c r="B157" s="304"/>
    </row>
    <row r="158" spans="2:2">
      <c r="B158" s="304"/>
    </row>
    <row r="159" spans="2:2">
      <c r="B159" s="304"/>
    </row>
    <row r="160" spans="2:2">
      <c r="B160" s="304"/>
    </row>
    <row r="161" spans="2:2">
      <c r="B161" s="304"/>
    </row>
    <row r="162" spans="2:2">
      <c r="B162" s="304"/>
    </row>
    <row r="163" spans="2:2">
      <c r="B163" s="304"/>
    </row>
    <row r="164" spans="2:2">
      <c r="B164" s="304"/>
    </row>
    <row r="165" spans="2:2">
      <c r="B165" s="304"/>
    </row>
    <row r="166" spans="2:2">
      <c r="B166" s="304"/>
    </row>
    <row r="167" spans="2:2">
      <c r="B167" s="304"/>
    </row>
    <row r="168" spans="2:2">
      <c r="B168" s="304"/>
    </row>
    <row r="169" spans="2:2">
      <c r="B169" s="304"/>
    </row>
  </sheetData>
  <sheetProtection selectLockedCells="1" selectUnlockedCells="1"/>
  <mergeCells count="32">
    <mergeCell ref="Q1:R1"/>
    <mergeCell ref="V1:W1"/>
    <mergeCell ref="A9:A13"/>
    <mergeCell ref="A14:A21"/>
    <mergeCell ref="A22:A24"/>
    <mergeCell ref="A5:A7"/>
    <mergeCell ref="B5:B7"/>
    <mergeCell ref="I5:J6"/>
    <mergeCell ref="F5:F7"/>
    <mergeCell ref="G5:H6"/>
    <mergeCell ref="U5:U7"/>
    <mergeCell ref="V5:V7"/>
    <mergeCell ref="B2:J2"/>
    <mergeCell ref="K5:N5"/>
    <mergeCell ref="M6:N6"/>
    <mergeCell ref="Y5:Y7"/>
    <mergeCell ref="A40:L40"/>
    <mergeCell ref="A25:A36"/>
    <mergeCell ref="A37:B37"/>
    <mergeCell ref="U38:V38"/>
    <mergeCell ref="AA5:AA7"/>
    <mergeCell ref="C6:C7"/>
    <mergeCell ref="D6:D7"/>
    <mergeCell ref="E6:E7"/>
    <mergeCell ref="K6:L6"/>
    <mergeCell ref="O5:O7"/>
    <mergeCell ref="P5:P6"/>
    <mergeCell ref="Q5:Q7"/>
    <mergeCell ref="R5:R7"/>
    <mergeCell ref="S5:T6"/>
    <mergeCell ref="C5:E5"/>
    <mergeCell ref="W5:W7"/>
  </mergeCells>
  <pageMargins left="0.19685039370078741" right="0.19685039370078741" top="0.74803149606299213" bottom="0.74803149606299213" header="0.51181102362204722" footer="0.51181102362204722"/>
  <pageSetup paperSize="9" scale="3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ОМС(структ.подр), КУ_ прил.1</vt:lpstr>
      <vt:lpstr>ЗП ОМС прил.2</vt:lpstr>
      <vt:lpstr>ЗП казен_прил.3</vt:lpstr>
      <vt:lpstr>ЕДДС прил 3.1</vt:lpstr>
      <vt:lpstr>МФЦ_прил 3.2</vt:lpstr>
      <vt:lpstr>СМИ_прил 3.3</vt:lpstr>
      <vt:lpstr>ДОУ_прил 3.4</vt:lpstr>
      <vt:lpstr>Доп обр_прил 3.5</vt:lpstr>
      <vt:lpstr>Спорт-прил 3.6</vt:lpstr>
      <vt:lpstr>субсидия на мун.задание_прил_4</vt:lpstr>
      <vt:lpstr>субсидия на иные цели_прил.5</vt:lpstr>
      <vt:lpstr>иные расходы_прил.6</vt:lpstr>
      <vt:lpstr>приносящая доход деят-ть_прил.7</vt:lpstr>
      <vt:lpstr>код направления СПБ_8</vt:lpstr>
      <vt:lpstr>методика расчета_прил.9</vt:lpstr>
      <vt:lpstr>форма поясните 10</vt:lpstr>
      <vt:lpstr>субсидия на мун.задание_прил.4</vt:lpstr>
      <vt:lpstr>код направления СБП_прил.9</vt:lpstr>
      <vt:lpstr>'ДОУ_прил 3.4'!Заголовки_для_печати</vt:lpstr>
      <vt:lpstr>'код направления СПБ_8'!Заголовки_для_печати</vt:lpstr>
      <vt:lpstr>'методика расчета_прил.9'!Заголовки_для_печати</vt:lpstr>
      <vt:lpstr>'форма поясните 10'!Заголовки_для_печати</vt:lpstr>
      <vt:lpstr>'ДОУ_прил 3.4'!Область_печати</vt:lpstr>
      <vt:lpstr>'Спорт-прил 3.6'!Область_печати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2020-04-01T06:08:48Z</dcterms:modified>
</cp:coreProperties>
</file>